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940" yWindow="500" windowWidth="28320" windowHeight="16440" activeTab="2"/>
  </bookViews>
  <sheets>
    <sheet name="FY09 Consumption" sheetId="1" r:id="rId1"/>
    <sheet name="FY10 Consumption" sheetId="2" r:id="rId2"/>
    <sheet name="FY10 vs FY09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0" i="1"/>
  <c r="C50"/>
  <c r="D50"/>
  <c r="E50"/>
  <c r="B50" i="2"/>
  <c r="C50"/>
  <c r="D50"/>
  <c r="E50"/>
  <c r="M6" i="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61"/>
  <c r="M62"/>
  <c r="M65"/>
  <c r="M66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61"/>
  <c r="N62"/>
  <c r="N65"/>
  <c r="N66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61"/>
  <c r="P62"/>
  <c r="P65"/>
  <c r="P66"/>
  <c r="M68"/>
  <c r="M54"/>
  <c r="N5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4"/>
  <c r="P54"/>
  <c r="P56"/>
  <c r="K50"/>
  <c r="E58"/>
  <c r="E64"/>
  <c r="E50"/>
  <c r="E59"/>
  <c r="E65"/>
  <c r="J50"/>
  <c r="D58"/>
  <c r="D64"/>
  <c r="D50"/>
  <c r="D59"/>
  <c r="D65"/>
  <c r="I50"/>
  <c r="C58"/>
  <c r="C64"/>
  <c r="C50"/>
  <c r="C59"/>
  <c r="C65"/>
  <c r="H50"/>
  <c r="B58"/>
  <c r="B64"/>
  <c r="B50"/>
  <c r="B59"/>
  <c r="B65"/>
  <c r="E63"/>
  <c r="D63"/>
  <c r="C63"/>
  <c r="B63"/>
  <c r="R6"/>
  <c r="S6"/>
  <c r="U6"/>
  <c r="R7"/>
  <c r="S7"/>
  <c r="U7"/>
  <c r="R8"/>
  <c r="S8"/>
  <c r="U8"/>
  <c r="S9"/>
  <c r="R10"/>
  <c r="T10"/>
  <c r="U10"/>
  <c r="S11"/>
  <c r="R12"/>
  <c r="S12"/>
  <c r="T12"/>
  <c r="U12"/>
  <c r="R13"/>
  <c r="S13"/>
  <c r="U13"/>
  <c r="S15"/>
  <c r="R16"/>
  <c r="S16"/>
  <c r="T16"/>
  <c r="U16"/>
  <c r="R17"/>
  <c r="S17"/>
  <c r="U17"/>
  <c r="S18"/>
  <c r="S19"/>
  <c r="R20"/>
  <c r="S20"/>
  <c r="T20"/>
  <c r="U20"/>
  <c r="R21"/>
  <c r="S21"/>
  <c r="U21"/>
  <c r="S22"/>
  <c r="T22"/>
  <c r="R23"/>
  <c r="S23"/>
  <c r="T23"/>
  <c r="U23"/>
  <c r="R24"/>
  <c r="S24"/>
  <c r="T24"/>
  <c r="U24"/>
  <c r="R26"/>
  <c r="S26"/>
  <c r="U26"/>
  <c r="R27"/>
  <c r="S27"/>
  <c r="U27"/>
  <c r="R28"/>
  <c r="S28"/>
  <c r="T28"/>
  <c r="U28"/>
  <c r="R29"/>
  <c r="S29"/>
  <c r="T29"/>
  <c r="U29"/>
  <c r="R30"/>
  <c r="S30"/>
  <c r="U30"/>
  <c r="R31"/>
  <c r="S31"/>
  <c r="U31"/>
  <c r="R32"/>
  <c r="S32"/>
  <c r="T32"/>
  <c r="U32"/>
  <c r="R33"/>
  <c r="S33"/>
  <c r="U33"/>
  <c r="R34"/>
  <c r="S34"/>
  <c r="U34"/>
  <c r="S35"/>
  <c r="R36"/>
  <c r="S36"/>
  <c r="U36"/>
  <c r="T37"/>
  <c r="R38"/>
  <c r="S38"/>
  <c r="T38"/>
  <c r="U38"/>
  <c r="R39"/>
  <c r="S39"/>
  <c r="U39"/>
  <c r="S40"/>
  <c r="U40"/>
  <c r="S41"/>
  <c r="S42"/>
  <c r="S43"/>
  <c r="U43"/>
  <c r="S44"/>
  <c r="R45"/>
  <c r="S45"/>
  <c r="U45"/>
  <c r="R46"/>
  <c r="S46"/>
  <c r="U46"/>
  <c r="R47"/>
  <c r="S47"/>
  <c r="T47"/>
  <c r="U47"/>
  <c r="R48"/>
  <c r="S48"/>
  <c r="U48"/>
  <c r="R49"/>
  <c r="S49"/>
  <c r="U49"/>
  <c r="M52"/>
  <c r="N52"/>
  <c r="O52"/>
  <c r="P52"/>
</calcChain>
</file>

<file path=xl/sharedStrings.xml><?xml version="1.0" encoding="utf-8"?>
<sst xmlns="http://schemas.openxmlformats.org/spreadsheetml/2006/main" count="292" uniqueCount="71">
  <si>
    <t>Customer's Actual Consumption for the Fiscal Year: 'FY09'</t>
  </si>
  <si>
    <t>Actual Consumption</t>
  </si>
  <si>
    <t>Chilled_Water</t>
  </si>
  <si>
    <t>Electric</t>
  </si>
  <si>
    <t>Gas</t>
  </si>
  <si>
    <t>Steam</t>
  </si>
  <si>
    <t>Ton-hrs</t>
  </si>
  <si>
    <t>Kwh</t>
  </si>
  <si>
    <t>Cuf</t>
  </si>
  <si>
    <t>Lbs</t>
  </si>
  <si>
    <t>Customer</t>
  </si>
  <si>
    <t>Admin Sprt Prog</t>
  </si>
  <si>
    <t>Ag Exp Stn</t>
  </si>
  <si>
    <t>Ag Ls College</t>
  </si>
  <si>
    <t>Alumni Assn</t>
  </si>
  <si>
    <t>Ames_Lab</t>
  </si>
  <si>
    <t>At&amp;T</t>
  </si>
  <si>
    <t>Athletics</t>
  </si>
  <si>
    <t>Bus College</t>
  </si>
  <si>
    <t>Campus_Vending</t>
  </si>
  <si>
    <t>Child_Care_Svcs</t>
  </si>
  <si>
    <t>Dept_Res</t>
  </si>
  <si>
    <t>Design College</t>
  </si>
  <si>
    <t>Dps_Parking</t>
  </si>
  <si>
    <t>Electronic_Engr</t>
  </si>
  <si>
    <t>Engr College</t>
  </si>
  <si>
    <t>Extension</t>
  </si>
  <si>
    <t>Fire_Service</t>
  </si>
  <si>
    <t>Fpm</t>
  </si>
  <si>
    <t>Fpm_Cap_Project</t>
  </si>
  <si>
    <t>H Sci College</t>
  </si>
  <si>
    <t>Isu_Cntr</t>
  </si>
  <si>
    <t>Isu_Dining</t>
  </si>
  <si>
    <t>It Services</t>
  </si>
  <si>
    <t>Las College</t>
  </si>
  <si>
    <t>Library</t>
  </si>
  <si>
    <t>Memorial_Union</t>
  </si>
  <si>
    <t>President</t>
  </si>
  <si>
    <t>Rec Services</t>
  </si>
  <si>
    <t>Sprint</t>
  </si>
  <si>
    <t>Student_Health</t>
  </si>
  <si>
    <t>Tea_Room</t>
  </si>
  <si>
    <t>Univ Leadership</t>
  </si>
  <si>
    <t>Usda</t>
  </si>
  <si>
    <t>Usda_Greenhouse</t>
  </si>
  <si>
    <t>Us_Cellular</t>
  </si>
  <si>
    <t>Verizon</t>
  </si>
  <si>
    <t>Vet Med College</t>
  </si>
  <si>
    <t>Vet_Med_Child</t>
  </si>
  <si>
    <t>Vp Bus Fin Asc</t>
  </si>
  <si>
    <t>Vp Bus Fin Rrc</t>
  </si>
  <si>
    <t>Vp Rsrch Ec Dv</t>
  </si>
  <si>
    <t>Vp Stdt Afr Asc</t>
  </si>
  <si>
    <t>Vp Stdt Afr Rrc</t>
  </si>
  <si>
    <t>Utility Totals</t>
  </si>
  <si>
    <t>Customer's Actual Consumption for the Fiscal Year: 'FY10'</t>
  </si>
  <si>
    <t>Ton-hr</t>
  </si>
  <si>
    <t>FY10</t>
  </si>
  <si>
    <t>FY09</t>
  </si>
  <si>
    <t>Diff 10 minus 09</t>
  </si>
  <si>
    <t>% Diff</t>
  </si>
  <si>
    <t>Fpm Utilities</t>
  </si>
  <si>
    <t>FY08</t>
  </si>
  <si>
    <t>Per Unit</t>
  </si>
  <si>
    <t>Total</t>
  </si>
  <si>
    <t>Btu/Kwh</t>
  </si>
  <si>
    <t>Btu/Lb</t>
  </si>
  <si>
    <t>Btu/Ton hr</t>
  </si>
  <si>
    <t>BTU</t>
  </si>
  <si>
    <t>eff</t>
  </si>
  <si>
    <t>Tons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</si>
</sst>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4">
    <font>
      <sz val="10"/>
      <name val="Arial"/>
    </font>
    <font>
      <sz val="10"/>
      <name val="Tahoma"/>
      <family val="2"/>
    </font>
    <font>
      <sz val="10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3" fontId="1" fillId="0" borderId="6" xfId="0" applyNumberFormat="1" applyFont="1" applyFill="1" applyBorder="1" applyAlignment="1" applyProtection="1"/>
    <xf numFmtId="3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3" fontId="1" fillId="0" borderId="5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164" fontId="1" fillId="0" borderId="8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164" fontId="1" fillId="0" borderId="10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/>
    <xf numFmtId="44" fontId="1" fillId="0" borderId="0" xfId="1" applyFont="1" applyFill="1" applyBorder="1" applyAlignment="1" applyProtection="1"/>
    <xf numFmtId="44" fontId="1" fillId="0" borderId="0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'FY10 vs FY09'!$B$62</c:f>
              <c:strCache>
                <c:ptCount val="1"/>
                <c:pt idx="0">
                  <c:v>Chilled_Water</c:v>
                </c:pt>
              </c:strCache>
            </c:strRef>
          </c:tx>
          <c:marker>
            <c:symbol val="none"/>
          </c:marker>
          <c:cat>
            <c:strRef>
              <c:f>'FY10 vs FY09'!$A$63:$A$65</c:f>
              <c:strCache>
                <c:ptCount val="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</c:strCache>
            </c:strRef>
          </c:cat>
          <c:val>
            <c:numRef>
              <c:f>'FY10 vs FY09'!$B$63:$B$65</c:f>
              <c:numCache>
                <c:formatCode>0.0%</c:formatCode>
                <c:ptCount val="3"/>
                <c:pt idx="0">
                  <c:v>1.0</c:v>
                </c:pt>
                <c:pt idx="1">
                  <c:v>0.97842189124325</c:v>
                </c:pt>
                <c:pt idx="2">
                  <c:v>0.80288389863279</c:v>
                </c:pt>
              </c:numCache>
            </c:numRef>
          </c:val>
        </c:ser>
        <c:ser>
          <c:idx val="1"/>
          <c:order val="1"/>
          <c:tx>
            <c:strRef>
              <c:f>'FY10 vs FY09'!$C$62</c:f>
              <c:strCache>
                <c:ptCount val="1"/>
                <c:pt idx="0">
                  <c:v>Electric</c:v>
                </c:pt>
              </c:strCache>
            </c:strRef>
          </c:tx>
          <c:marker>
            <c:symbol val="none"/>
          </c:marker>
          <c:cat>
            <c:strRef>
              <c:f>'FY10 vs FY09'!$A$63:$A$65</c:f>
              <c:strCache>
                <c:ptCount val="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</c:strCache>
            </c:strRef>
          </c:cat>
          <c:val>
            <c:numRef>
              <c:f>'FY10 vs FY09'!$C$63:$C$65</c:f>
              <c:numCache>
                <c:formatCode>0.0%</c:formatCode>
                <c:ptCount val="3"/>
                <c:pt idx="0">
                  <c:v>1.0</c:v>
                </c:pt>
                <c:pt idx="1">
                  <c:v>0.97898755754341</c:v>
                </c:pt>
                <c:pt idx="2">
                  <c:v>0.890218177713598</c:v>
                </c:pt>
              </c:numCache>
            </c:numRef>
          </c:val>
        </c:ser>
        <c:ser>
          <c:idx val="2"/>
          <c:order val="2"/>
          <c:tx>
            <c:strRef>
              <c:f>'FY10 vs FY09'!$D$62</c:f>
              <c:strCache>
                <c:ptCount val="1"/>
                <c:pt idx="0">
                  <c:v>Gas</c:v>
                </c:pt>
              </c:strCache>
            </c:strRef>
          </c:tx>
          <c:marker>
            <c:symbol val="none"/>
          </c:marker>
          <c:cat>
            <c:strRef>
              <c:f>'FY10 vs FY09'!$A$63:$A$65</c:f>
              <c:strCache>
                <c:ptCount val="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</c:strCache>
            </c:strRef>
          </c:cat>
          <c:val>
            <c:numRef>
              <c:f>'FY10 vs FY09'!$D$63:$D$65</c:f>
              <c:numCache>
                <c:formatCode>0.0%</c:formatCode>
                <c:ptCount val="3"/>
                <c:pt idx="0">
                  <c:v>1.0</c:v>
                </c:pt>
                <c:pt idx="1">
                  <c:v>1.063213722856308</c:v>
                </c:pt>
                <c:pt idx="2">
                  <c:v>1.039365918296429</c:v>
                </c:pt>
              </c:numCache>
            </c:numRef>
          </c:val>
        </c:ser>
        <c:ser>
          <c:idx val="3"/>
          <c:order val="3"/>
          <c:tx>
            <c:strRef>
              <c:f>'FY10 vs FY09'!$E$62</c:f>
              <c:strCache>
                <c:ptCount val="1"/>
                <c:pt idx="0">
                  <c:v>Steam</c:v>
                </c:pt>
              </c:strCache>
            </c:strRef>
          </c:tx>
          <c:marker>
            <c:symbol val="none"/>
          </c:marker>
          <c:cat>
            <c:strRef>
              <c:f>'FY10 vs FY09'!$A$63:$A$65</c:f>
              <c:strCache>
                <c:ptCount val="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</c:strCache>
            </c:strRef>
          </c:cat>
          <c:val>
            <c:numRef>
              <c:f>'FY10 vs FY09'!$E$63:$E$65</c:f>
              <c:numCache>
                <c:formatCode>0.0%</c:formatCode>
                <c:ptCount val="3"/>
                <c:pt idx="0">
                  <c:v>1.0</c:v>
                </c:pt>
                <c:pt idx="1">
                  <c:v>0.943987566177886</c:v>
                </c:pt>
                <c:pt idx="2">
                  <c:v>0.868902303151532</c:v>
                </c:pt>
              </c:numCache>
            </c:numRef>
          </c:val>
        </c:ser>
        <c:marker val="1"/>
        <c:axId val="453829464"/>
        <c:axId val="453832664"/>
      </c:lineChart>
      <c:catAx>
        <c:axId val="453829464"/>
        <c:scaling>
          <c:orientation val="minMax"/>
        </c:scaling>
        <c:axPos val="b"/>
        <c:tickLblPos val="nextTo"/>
        <c:crossAx val="453832664"/>
        <c:crosses val="autoZero"/>
        <c:auto val="1"/>
        <c:lblAlgn val="ctr"/>
        <c:lblOffset val="100"/>
      </c:catAx>
      <c:valAx>
        <c:axId val="453832664"/>
        <c:scaling>
          <c:orientation val="minMax"/>
          <c:min val="0.7"/>
        </c:scaling>
        <c:axPos val="l"/>
        <c:majorGridlines/>
        <c:numFmt formatCode="0.0%" sourceLinked="1"/>
        <c:tickLblPos val="nextTo"/>
        <c:crossAx val="453829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53</xdr:row>
      <xdr:rowOff>71120</xdr:rowOff>
    </xdr:from>
    <xdr:to>
      <xdr:col>10</xdr:col>
      <xdr:colOff>30480</xdr:colOff>
      <xdr:row>69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1"/>
  <sheetViews>
    <sheetView workbookViewId="0">
      <selection activeCell="A3" sqref="A3:E51"/>
    </sheetView>
  </sheetViews>
  <sheetFormatPr baseColWidth="10" defaultColWidth="8.83203125" defaultRowHeight="13"/>
  <cols>
    <col min="1" max="1" width="16.5" customWidth="1"/>
    <col min="2" max="5" width="17.6640625" customWidth="1"/>
  </cols>
  <sheetData>
    <row r="1" spans="1:5">
      <c r="A1" t="s">
        <v>0</v>
      </c>
    </row>
    <row r="3" spans="1:5">
      <c r="B3" t="s">
        <v>1</v>
      </c>
      <c r="C3" t="s">
        <v>1</v>
      </c>
      <c r="D3" t="s">
        <v>1</v>
      </c>
      <c r="E3" t="s">
        <v>1</v>
      </c>
    </row>
    <row r="4" spans="1:5" s="1" customFormat="1">
      <c r="B4" s="1" t="s">
        <v>2</v>
      </c>
      <c r="C4" s="1" t="s">
        <v>3</v>
      </c>
      <c r="D4" s="1" t="s">
        <v>4</v>
      </c>
      <c r="E4" s="1" t="s">
        <v>5</v>
      </c>
    </row>
    <row r="5" spans="1:5" s="1" customFormat="1">
      <c r="B5" s="1" t="s">
        <v>6</v>
      </c>
      <c r="C5" s="1" t="s">
        <v>7</v>
      </c>
      <c r="D5" s="1" t="s">
        <v>8</v>
      </c>
      <c r="E5" s="1" t="s">
        <v>9</v>
      </c>
    </row>
    <row r="6" spans="1:5">
      <c r="A6" t="s">
        <v>10</v>
      </c>
    </row>
    <row r="7" spans="1:5">
      <c r="A7" t="s">
        <v>11</v>
      </c>
      <c r="B7" s="2">
        <v>1459349.2948</v>
      </c>
      <c r="C7" s="2">
        <v>6027089.1007000003</v>
      </c>
      <c r="D7" s="2"/>
      <c r="E7" s="2">
        <v>31855418.071800001</v>
      </c>
    </row>
    <row r="8" spans="1:5">
      <c r="A8" t="s">
        <v>12</v>
      </c>
      <c r="B8" s="2">
        <v>388577.69540000003</v>
      </c>
      <c r="C8" s="2">
        <v>1662390.013</v>
      </c>
      <c r="D8" s="2"/>
      <c r="E8" s="2">
        <v>7070554.5999999996</v>
      </c>
    </row>
    <row r="9" spans="1:5">
      <c r="A9" t="s">
        <v>13</v>
      </c>
      <c r="B9" s="2">
        <v>5457500.9512</v>
      </c>
      <c r="C9" s="2">
        <v>23451378.565000001</v>
      </c>
      <c r="D9" s="2"/>
      <c r="E9" s="2">
        <v>109960509.705</v>
      </c>
    </row>
    <row r="10" spans="1:5">
      <c r="A10" t="s">
        <v>14</v>
      </c>
      <c r="B10" s="2"/>
      <c r="C10" s="2">
        <v>559872</v>
      </c>
      <c r="D10" s="2"/>
      <c r="E10" s="2"/>
    </row>
    <row r="11" spans="1:5">
      <c r="A11" t="s">
        <v>15</v>
      </c>
      <c r="B11" s="2">
        <v>1535600</v>
      </c>
      <c r="C11" s="2"/>
      <c r="D11" s="2">
        <v>24300</v>
      </c>
      <c r="E11" s="2">
        <v>25821542</v>
      </c>
    </row>
    <row r="12" spans="1:5">
      <c r="A12" t="s">
        <v>16</v>
      </c>
      <c r="B12" s="2"/>
      <c r="C12" s="2">
        <v>29435</v>
      </c>
      <c r="D12" s="2"/>
      <c r="E12" s="2"/>
    </row>
    <row r="13" spans="1:5">
      <c r="A13" t="s">
        <v>17</v>
      </c>
      <c r="B13" s="2">
        <v>348246.09610000002</v>
      </c>
      <c r="C13" s="2">
        <v>5922656.0880000005</v>
      </c>
      <c r="D13" s="2">
        <v>180</v>
      </c>
      <c r="E13" s="2">
        <v>22306521.300000001</v>
      </c>
    </row>
    <row r="14" spans="1:5">
      <c r="A14" t="s">
        <v>18</v>
      </c>
      <c r="B14" s="2">
        <v>160643.37</v>
      </c>
      <c r="C14" s="2">
        <v>978560.25600000005</v>
      </c>
      <c r="D14" s="2"/>
      <c r="E14" s="2">
        <v>2329554.2000000002</v>
      </c>
    </row>
    <row r="15" spans="1:5">
      <c r="A15" t="s">
        <v>19</v>
      </c>
      <c r="B15" s="2"/>
      <c r="C15" s="2"/>
      <c r="D15" s="2"/>
      <c r="E15" s="2"/>
    </row>
    <row r="16" spans="1:5">
      <c r="A16" t="s">
        <v>20</v>
      </c>
      <c r="B16" s="2"/>
      <c r="C16" s="2">
        <v>88809</v>
      </c>
      <c r="D16" s="2"/>
      <c r="E16" s="2"/>
    </row>
    <row r="17" spans="1:5">
      <c r="A17" t="s">
        <v>21</v>
      </c>
      <c r="B17" s="2">
        <v>2584947.1919999998</v>
      </c>
      <c r="C17" s="2">
        <v>16008785.736</v>
      </c>
      <c r="D17" s="2">
        <v>7850243.6699999999</v>
      </c>
      <c r="E17" s="2">
        <v>102923311.09999999</v>
      </c>
    </row>
    <row r="18" spans="1:5">
      <c r="A18" t="s">
        <v>22</v>
      </c>
      <c r="B18" s="2">
        <v>625637.1433</v>
      </c>
      <c r="C18" s="2">
        <v>2556365.0320000001</v>
      </c>
      <c r="D18" s="2"/>
      <c r="E18" s="2">
        <v>12194757.111500001</v>
      </c>
    </row>
    <row r="19" spans="1:5">
      <c r="A19" t="s">
        <v>23</v>
      </c>
      <c r="B19" s="2"/>
      <c r="C19" s="2">
        <v>141495</v>
      </c>
      <c r="D19" s="2"/>
      <c r="E19" s="2"/>
    </row>
    <row r="20" spans="1:5">
      <c r="A20" t="s">
        <v>24</v>
      </c>
      <c r="B20" s="2"/>
      <c r="C20" s="2">
        <v>19560</v>
      </c>
      <c r="D20" s="2"/>
      <c r="E20" s="2"/>
    </row>
    <row r="21" spans="1:5">
      <c r="A21" t="s">
        <v>25</v>
      </c>
      <c r="B21" s="2">
        <v>2523120.6989000002</v>
      </c>
      <c r="C21" s="2">
        <v>13299471.456</v>
      </c>
      <c r="D21" s="2">
        <v>52562.79</v>
      </c>
      <c r="E21" s="2">
        <v>52123568.887400001</v>
      </c>
    </row>
    <row r="22" spans="1:5">
      <c r="A22" t="s">
        <v>26</v>
      </c>
      <c r="B22" s="2">
        <v>189126.37040000001</v>
      </c>
      <c r="C22" s="2">
        <v>894562.24320000003</v>
      </c>
      <c r="D22" s="2"/>
      <c r="E22" s="2">
        <v>3406303.2590000001</v>
      </c>
    </row>
    <row r="23" spans="1:5">
      <c r="A23" t="s">
        <v>27</v>
      </c>
      <c r="B23" s="2"/>
      <c r="C23" s="2">
        <v>101108.4185</v>
      </c>
      <c r="D23" s="2">
        <v>735200</v>
      </c>
      <c r="E23" s="2"/>
    </row>
    <row r="24" spans="1:5">
      <c r="A24" t="s">
        <v>28</v>
      </c>
      <c r="B24" s="2">
        <v>276344.03970000002</v>
      </c>
      <c r="C24" s="2">
        <v>696011.82620000001</v>
      </c>
      <c r="D24" s="2">
        <v>3077494.2</v>
      </c>
      <c r="E24" s="2">
        <v>7765649.5686999997</v>
      </c>
    </row>
    <row r="25" spans="1:5">
      <c r="A25" t="s">
        <v>29</v>
      </c>
      <c r="B25" s="2">
        <v>71633</v>
      </c>
      <c r="C25" s="2">
        <v>559275</v>
      </c>
      <c r="D25" s="2">
        <v>2647577.7999999998</v>
      </c>
      <c r="E25" s="2">
        <v>1309001</v>
      </c>
    </row>
    <row r="26" spans="1:5">
      <c r="A26" t="s">
        <v>30</v>
      </c>
      <c r="B26" s="2">
        <v>1289036.1957</v>
      </c>
      <c r="C26" s="2">
        <v>3586222.3232999998</v>
      </c>
      <c r="D26" s="2"/>
      <c r="E26" s="2">
        <v>26794518.687399998</v>
      </c>
    </row>
    <row r="27" spans="1:5">
      <c r="A27" t="s">
        <v>31</v>
      </c>
      <c r="B27" s="2">
        <v>522330.1139</v>
      </c>
      <c r="C27" s="2">
        <v>1901530.9920000001</v>
      </c>
      <c r="D27" s="2"/>
      <c r="E27" s="2">
        <v>31648862.100000001</v>
      </c>
    </row>
    <row r="28" spans="1:5">
      <c r="A28" t="s">
        <v>32</v>
      </c>
      <c r="B28" s="2">
        <v>758267.80799999996</v>
      </c>
      <c r="C28" s="2">
        <v>2778621.264</v>
      </c>
      <c r="D28" s="2">
        <v>4564097.33</v>
      </c>
      <c r="E28" s="2">
        <v>25090276.899999999</v>
      </c>
    </row>
    <row r="29" spans="1:5">
      <c r="A29" t="s">
        <v>33</v>
      </c>
      <c r="B29" s="2">
        <v>960171.04879999999</v>
      </c>
      <c r="C29" s="2">
        <v>4895545.4232000001</v>
      </c>
      <c r="D29" s="2">
        <v>113234.03660000001</v>
      </c>
      <c r="E29" s="2">
        <v>6787404.7966</v>
      </c>
    </row>
    <row r="30" spans="1:5">
      <c r="A30" t="s">
        <v>34</v>
      </c>
      <c r="B30" s="2">
        <v>4604305.0558000002</v>
      </c>
      <c r="C30" s="2">
        <v>17351494.717099998</v>
      </c>
      <c r="D30" s="2"/>
      <c r="E30" s="2">
        <v>121515426.57709999</v>
      </c>
    </row>
    <row r="31" spans="1:5">
      <c r="A31" t="s">
        <v>35</v>
      </c>
      <c r="B31" s="2">
        <v>1112575.0427999999</v>
      </c>
      <c r="C31" s="2">
        <v>4267227.0432000002</v>
      </c>
      <c r="D31" s="2"/>
      <c r="E31" s="2">
        <v>17131896</v>
      </c>
    </row>
    <row r="32" spans="1:5">
      <c r="A32" t="s">
        <v>36</v>
      </c>
      <c r="B32" s="2">
        <v>1330864</v>
      </c>
      <c r="C32" s="2">
        <v>4384000</v>
      </c>
      <c r="D32" s="2">
        <v>528900</v>
      </c>
      <c r="E32" s="2">
        <v>19415570</v>
      </c>
    </row>
    <row r="33" spans="1:5">
      <c r="A33" t="s">
        <v>37</v>
      </c>
      <c r="B33" s="2">
        <v>26675.934000000001</v>
      </c>
      <c r="C33" s="2">
        <v>145002.82399999999</v>
      </c>
      <c r="D33" s="2"/>
      <c r="E33" s="2">
        <v>485923.4</v>
      </c>
    </row>
    <row r="34" spans="1:5">
      <c r="A34" t="s">
        <v>38</v>
      </c>
      <c r="B34" s="2">
        <v>68935.388000000006</v>
      </c>
      <c r="C34" s="2">
        <v>3545505.344</v>
      </c>
      <c r="D34" s="2"/>
      <c r="E34" s="2">
        <v>27053360.100000001</v>
      </c>
    </row>
    <row r="35" spans="1:5">
      <c r="A35" t="s">
        <v>39</v>
      </c>
      <c r="B35" s="2"/>
      <c r="C35" s="2">
        <v>41560</v>
      </c>
      <c r="D35" s="2"/>
      <c r="E35" s="2"/>
    </row>
    <row r="36" spans="1:5">
      <c r="A36" t="s">
        <v>40</v>
      </c>
      <c r="B36" s="2">
        <v>109843</v>
      </c>
      <c r="C36" s="2">
        <v>311040</v>
      </c>
      <c r="D36" s="2"/>
      <c r="E36" s="2">
        <v>1781000</v>
      </c>
    </row>
    <row r="37" spans="1:5">
      <c r="A37" t="s">
        <v>41</v>
      </c>
      <c r="B37" s="2"/>
      <c r="C37" s="2"/>
      <c r="D37" s="2">
        <v>36000</v>
      </c>
      <c r="E37" s="2"/>
    </row>
    <row r="38" spans="1:5">
      <c r="A38" t="s">
        <v>42</v>
      </c>
      <c r="B38" s="2">
        <v>233544.99830000001</v>
      </c>
      <c r="C38" s="2">
        <v>387295.31699999998</v>
      </c>
      <c r="D38" s="2">
        <v>941005.52</v>
      </c>
      <c r="E38" s="2">
        <v>3270999.0532999998</v>
      </c>
    </row>
    <row r="39" spans="1:5">
      <c r="A39" t="s">
        <v>43</v>
      </c>
      <c r="B39" s="2">
        <v>547155.45409999997</v>
      </c>
      <c r="C39" s="2">
        <v>2720998.77</v>
      </c>
      <c r="D39" s="2"/>
      <c r="E39" s="2">
        <v>14576662</v>
      </c>
    </row>
    <row r="40" spans="1:5">
      <c r="A40" t="s">
        <v>44</v>
      </c>
      <c r="B40" s="2"/>
      <c r="C40" s="2">
        <v>318880</v>
      </c>
      <c r="D40" s="2"/>
      <c r="E40" s="2">
        <v>1548000</v>
      </c>
    </row>
    <row r="41" spans="1:5">
      <c r="A41" t="s">
        <v>45</v>
      </c>
      <c r="B41" s="2"/>
      <c r="C41" s="2">
        <v>47084</v>
      </c>
      <c r="D41" s="2"/>
      <c r="E41" s="2"/>
    </row>
    <row r="42" spans="1:5">
      <c r="A42" t="s">
        <v>46</v>
      </c>
      <c r="B42" s="2"/>
      <c r="C42" s="2">
        <v>60202</v>
      </c>
      <c r="D42" s="2"/>
      <c r="E42" s="2"/>
    </row>
    <row r="43" spans="1:5">
      <c r="A43" t="s">
        <v>47</v>
      </c>
      <c r="B43" s="2"/>
      <c r="C43" s="2">
        <v>16323728.172</v>
      </c>
      <c r="D43" s="2"/>
      <c r="E43" s="2">
        <v>97124993.799999997</v>
      </c>
    </row>
    <row r="44" spans="1:5">
      <c r="A44" t="s">
        <v>48</v>
      </c>
      <c r="B44" s="2"/>
      <c r="C44" s="2">
        <v>121440</v>
      </c>
      <c r="D44" s="2"/>
      <c r="E44" s="2"/>
    </row>
    <row r="45" spans="1:5">
      <c r="A45" t="s">
        <v>49</v>
      </c>
      <c r="B45" s="2">
        <v>461143.26049999997</v>
      </c>
      <c r="C45" s="2">
        <v>1981779.7054999999</v>
      </c>
      <c r="D45" s="2"/>
      <c r="E45" s="2">
        <v>7143632.4321999997</v>
      </c>
    </row>
    <row r="46" spans="1:5">
      <c r="A46" t="s">
        <v>50</v>
      </c>
      <c r="B46" s="2">
        <v>598045.52350000001</v>
      </c>
      <c r="C46" s="2">
        <v>1254380.2213999999</v>
      </c>
      <c r="D46" s="2"/>
      <c r="E46" s="2">
        <v>11968412.536800001</v>
      </c>
    </row>
    <row r="47" spans="1:5">
      <c r="A47" t="s">
        <v>51</v>
      </c>
      <c r="B47" s="2">
        <v>1699217.4913999999</v>
      </c>
      <c r="C47" s="2">
        <v>10785239.8727</v>
      </c>
      <c r="D47" s="2">
        <v>6292851.6534000002</v>
      </c>
      <c r="E47" s="2">
        <v>32394361.834800001</v>
      </c>
    </row>
    <row r="48" spans="1:5">
      <c r="A48" t="s">
        <v>52</v>
      </c>
      <c r="B48" s="2">
        <v>487494.41450000001</v>
      </c>
      <c r="C48" s="2">
        <v>966298.10400000005</v>
      </c>
      <c r="D48" s="2"/>
      <c r="E48" s="2">
        <v>7785092.4495000001</v>
      </c>
    </row>
    <row r="49" spans="1:5" ht="14" thickBot="1">
      <c r="A49" t="s">
        <v>53</v>
      </c>
      <c r="B49" s="3">
        <v>15539.418900000001</v>
      </c>
      <c r="C49" s="3">
        <v>19293.171999999999</v>
      </c>
      <c r="D49" s="3"/>
      <c r="E49" s="3">
        <v>215238.5289</v>
      </c>
    </row>
    <row r="50" spans="1:5" ht="14" thickTop="1">
      <c r="A50" t="s">
        <v>54</v>
      </c>
      <c r="B50" s="2">
        <f>SUM(B7:B49)</f>
        <v>30445870</v>
      </c>
      <c r="C50" s="2">
        <f>SUM(C7:C49)</f>
        <v>151191193.99999997</v>
      </c>
      <c r="D50" s="2">
        <f>SUM(D7:D49)</f>
        <v>26863647</v>
      </c>
      <c r="E50" s="2">
        <f>SUM(E7:E49)</f>
        <v>832798322</v>
      </c>
    </row>
    <row r="51" spans="1:5">
      <c r="B51" s="1" t="s">
        <v>6</v>
      </c>
      <c r="C51" s="1" t="s">
        <v>7</v>
      </c>
      <c r="D51" s="1" t="s">
        <v>8</v>
      </c>
      <c r="E51" s="1" t="s">
        <v>9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1"/>
  <sheetViews>
    <sheetView workbookViewId="0">
      <selection activeCell="A3" sqref="A3:E51"/>
    </sheetView>
  </sheetViews>
  <sheetFormatPr baseColWidth="10" defaultColWidth="8.83203125" defaultRowHeight="13"/>
  <cols>
    <col min="1" max="1" width="16.83203125" customWidth="1"/>
    <col min="2" max="5" width="17.6640625" customWidth="1"/>
  </cols>
  <sheetData>
    <row r="1" spans="1:5">
      <c r="A1" t="s">
        <v>55</v>
      </c>
    </row>
    <row r="3" spans="1:5">
      <c r="B3" t="s">
        <v>1</v>
      </c>
      <c r="C3" t="s">
        <v>1</v>
      </c>
      <c r="D3" t="s">
        <v>1</v>
      </c>
      <c r="E3" t="s">
        <v>1</v>
      </c>
    </row>
    <row r="4" spans="1:5">
      <c r="A4" s="1"/>
      <c r="B4" s="1" t="s">
        <v>2</v>
      </c>
      <c r="C4" s="1" t="s">
        <v>3</v>
      </c>
      <c r="D4" s="1" t="s">
        <v>4</v>
      </c>
      <c r="E4" s="1" t="s">
        <v>5</v>
      </c>
    </row>
    <row r="5" spans="1:5">
      <c r="A5" s="1"/>
      <c r="B5" s="1" t="s">
        <v>56</v>
      </c>
      <c r="C5" s="1" t="s">
        <v>7</v>
      </c>
      <c r="D5" s="1" t="s">
        <v>8</v>
      </c>
      <c r="E5" s="1" t="s">
        <v>9</v>
      </c>
    </row>
    <row r="6" spans="1:5">
      <c r="A6" t="s">
        <v>10</v>
      </c>
    </row>
    <row r="7" spans="1:5">
      <c r="A7" t="s">
        <v>11</v>
      </c>
      <c r="B7" s="2">
        <v>1157196.1673999999</v>
      </c>
      <c r="C7" s="2">
        <v>5421676.8343000002</v>
      </c>
      <c r="D7" s="2"/>
      <c r="E7" s="2">
        <v>29592832.747400001</v>
      </c>
    </row>
    <row r="8" spans="1:5">
      <c r="A8" t="s">
        <v>12</v>
      </c>
      <c r="B8" s="2">
        <v>329282.31780000002</v>
      </c>
      <c r="C8" s="2">
        <v>1468493.648</v>
      </c>
      <c r="D8" s="2"/>
      <c r="E8" s="2">
        <v>7061075.148</v>
      </c>
    </row>
    <row r="9" spans="1:5">
      <c r="A9" t="s">
        <v>13</v>
      </c>
      <c r="B9" s="2">
        <v>4308415.2673000004</v>
      </c>
      <c r="C9" s="2">
        <v>20816887.872200001</v>
      </c>
      <c r="D9" s="2">
        <v>262688.69</v>
      </c>
      <c r="E9" s="2">
        <v>97529446.856399998</v>
      </c>
    </row>
    <row r="10" spans="1:5">
      <c r="A10" t="s">
        <v>14</v>
      </c>
      <c r="B10" s="2"/>
      <c r="C10" s="2">
        <v>553536</v>
      </c>
      <c r="D10" s="2"/>
      <c r="E10" s="2"/>
    </row>
    <row r="11" spans="1:5">
      <c r="A11" t="s">
        <v>15</v>
      </c>
      <c r="B11" s="2">
        <v>1301652</v>
      </c>
      <c r="C11" s="2"/>
      <c r="D11" s="2">
        <v>2800</v>
      </c>
      <c r="E11" s="2">
        <v>24869000</v>
      </c>
    </row>
    <row r="12" spans="1:5">
      <c r="A12" t="s">
        <v>16</v>
      </c>
      <c r="B12" s="2"/>
      <c r="C12" s="2">
        <v>37628</v>
      </c>
      <c r="D12" s="2"/>
      <c r="E12" s="2"/>
    </row>
    <row r="13" spans="1:5">
      <c r="A13" t="s">
        <v>17</v>
      </c>
      <c r="B13" s="2">
        <v>262199.13809999998</v>
      </c>
      <c r="C13" s="2">
        <v>5024586</v>
      </c>
      <c r="D13" s="2">
        <v>190</v>
      </c>
      <c r="E13" s="2">
        <v>20972368.199999999</v>
      </c>
    </row>
    <row r="14" spans="1:5">
      <c r="A14" t="s">
        <v>18</v>
      </c>
      <c r="B14" s="2">
        <v>107490.12639999999</v>
      </c>
      <c r="C14" s="2">
        <v>812833.6128</v>
      </c>
      <c r="D14" s="2"/>
      <c r="E14" s="2">
        <v>2590987.6</v>
      </c>
    </row>
    <row r="15" spans="1:5">
      <c r="A15" t="s">
        <v>19</v>
      </c>
      <c r="B15" s="2">
        <v>9452</v>
      </c>
      <c r="C15" s="2">
        <v>130080</v>
      </c>
      <c r="D15" s="2"/>
      <c r="E15" s="2">
        <v>134000</v>
      </c>
    </row>
    <row r="16" spans="1:5">
      <c r="A16" t="s">
        <v>20</v>
      </c>
      <c r="B16" s="2"/>
      <c r="C16" s="2">
        <v>69665</v>
      </c>
      <c r="D16" s="2"/>
      <c r="E16" s="2"/>
    </row>
    <row r="17" spans="1:5">
      <c r="A17" t="s">
        <v>21</v>
      </c>
      <c r="B17" s="2">
        <v>1739545.504</v>
      </c>
      <c r="C17" s="2">
        <v>14256462.677999999</v>
      </c>
      <c r="D17" s="2">
        <v>7211262.9299999997</v>
      </c>
      <c r="E17" s="2">
        <v>107034299.90000001</v>
      </c>
    </row>
    <row r="18" spans="1:5">
      <c r="A18" t="s">
        <v>22</v>
      </c>
      <c r="B18" s="2">
        <v>584007.87549999997</v>
      </c>
      <c r="C18" s="2">
        <v>2407478.7039999999</v>
      </c>
      <c r="D18" s="2"/>
      <c r="E18" s="2">
        <v>11603784.6852</v>
      </c>
    </row>
    <row r="19" spans="1:5">
      <c r="A19" t="s">
        <v>23</v>
      </c>
      <c r="B19" s="2"/>
      <c r="C19" s="2">
        <v>129954</v>
      </c>
      <c r="D19" s="2"/>
      <c r="E19" s="2"/>
    </row>
    <row r="20" spans="1:5">
      <c r="A20" t="s">
        <v>24</v>
      </c>
      <c r="B20" s="2"/>
      <c r="C20" s="2">
        <v>17930</v>
      </c>
      <c r="D20" s="2"/>
      <c r="E20" s="2"/>
    </row>
    <row r="21" spans="1:5">
      <c r="A21" t="s">
        <v>25</v>
      </c>
      <c r="B21" s="2">
        <v>2040843.3881000001</v>
      </c>
      <c r="C21" s="2">
        <v>12009454.993799999</v>
      </c>
      <c r="D21" s="2">
        <v>154211.31</v>
      </c>
      <c r="E21" s="2">
        <v>52164434.571400002</v>
      </c>
    </row>
    <row r="22" spans="1:5">
      <c r="A22" t="s">
        <v>26</v>
      </c>
      <c r="B22" s="2">
        <v>142744.49890000001</v>
      </c>
      <c r="C22" s="2">
        <v>747057.12620000006</v>
      </c>
      <c r="D22" s="2"/>
      <c r="E22" s="2">
        <v>3087236.5803</v>
      </c>
    </row>
    <row r="23" spans="1:5">
      <c r="A23" t="s">
        <v>27</v>
      </c>
      <c r="B23" s="2"/>
      <c r="C23" s="2">
        <v>89162.346900000004</v>
      </c>
      <c r="D23" s="2">
        <v>670700</v>
      </c>
      <c r="E23" s="2"/>
    </row>
    <row r="24" spans="1:5">
      <c r="A24" t="s">
        <v>28</v>
      </c>
      <c r="B24" s="2">
        <v>70886.724700000006</v>
      </c>
      <c r="C24" s="2">
        <v>615265.55900000001</v>
      </c>
      <c r="D24" s="2">
        <v>3631356</v>
      </c>
      <c r="E24" s="2">
        <v>4329080.8236999996</v>
      </c>
    </row>
    <row r="25" spans="1:5">
      <c r="A25" t="s">
        <v>29</v>
      </c>
      <c r="B25" s="2">
        <v>0</v>
      </c>
      <c r="C25" s="2">
        <v>1146000</v>
      </c>
      <c r="D25" s="2">
        <v>1718262.4</v>
      </c>
      <c r="E25" s="2">
        <v>6815478</v>
      </c>
    </row>
    <row r="26" spans="1:5">
      <c r="A26" t="s">
        <v>30</v>
      </c>
      <c r="B26" s="2">
        <v>1043229.0027</v>
      </c>
      <c r="C26" s="2">
        <v>3175633.3627999998</v>
      </c>
      <c r="D26" s="2"/>
      <c r="E26" s="2">
        <v>26702444.995000001</v>
      </c>
    </row>
    <row r="27" spans="1:5">
      <c r="A27" t="s">
        <v>31</v>
      </c>
      <c r="B27" s="2">
        <v>350650.38429999998</v>
      </c>
      <c r="C27" s="2">
        <v>1585804.3319999999</v>
      </c>
      <c r="D27" s="2"/>
      <c r="E27" s="2">
        <v>22069016.300000001</v>
      </c>
    </row>
    <row r="28" spans="1:5">
      <c r="A28" t="s">
        <v>32</v>
      </c>
      <c r="B28" s="2">
        <v>722726.49600000004</v>
      </c>
      <c r="C28" s="2">
        <v>3272437.3220000002</v>
      </c>
      <c r="D28" s="2">
        <v>4975040.07</v>
      </c>
      <c r="E28" s="2">
        <v>25998912.100000001</v>
      </c>
    </row>
    <row r="29" spans="1:5">
      <c r="A29" t="s">
        <v>33</v>
      </c>
      <c r="B29" s="2">
        <v>735411.35939999996</v>
      </c>
      <c r="C29" s="2">
        <v>4917178.6381000001</v>
      </c>
      <c r="D29" s="2">
        <v>22419.859400000001</v>
      </c>
      <c r="E29" s="2">
        <v>6772183.5001999997</v>
      </c>
    </row>
    <row r="30" spans="1:5">
      <c r="A30" t="s">
        <v>34</v>
      </c>
      <c r="B30" s="2">
        <v>3850357.2474000002</v>
      </c>
      <c r="C30" s="2">
        <v>16185350.782</v>
      </c>
      <c r="D30" s="2"/>
      <c r="E30" s="2">
        <v>110592039.0104</v>
      </c>
    </row>
    <row r="31" spans="1:5">
      <c r="A31" t="s">
        <v>35</v>
      </c>
      <c r="B31" s="2">
        <v>933731.21160000004</v>
      </c>
      <c r="C31" s="2">
        <v>3713933.6447999999</v>
      </c>
      <c r="D31" s="2"/>
      <c r="E31" s="2">
        <v>17381196</v>
      </c>
    </row>
    <row r="32" spans="1:5">
      <c r="A32" t="s">
        <v>36</v>
      </c>
      <c r="B32" s="2">
        <v>770578</v>
      </c>
      <c r="C32" s="2">
        <v>3960000</v>
      </c>
      <c r="D32" s="2">
        <v>517400</v>
      </c>
      <c r="E32" s="2">
        <v>17419800</v>
      </c>
    </row>
    <row r="33" spans="1:5">
      <c r="A33" t="s">
        <v>37</v>
      </c>
      <c r="B33" s="2">
        <v>18540.887999999999</v>
      </c>
      <c r="C33" s="2">
        <v>152099.36000000002</v>
      </c>
      <c r="D33" s="2"/>
      <c r="E33" s="2">
        <v>524744</v>
      </c>
    </row>
    <row r="34" spans="1:5">
      <c r="A34" t="s">
        <v>38</v>
      </c>
      <c r="B34" s="2">
        <v>88682.216</v>
      </c>
      <c r="C34" s="2">
        <v>3142803.52</v>
      </c>
      <c r="D34" s="2"/>
      <c r="E34" s="2">
        <v>21190008</v>
      </c>
    </row>
    <row r="35" spans="1:5">
      <c r="A35" t="s">
        <v>39</v>
      </c>
      <c r="B35" s="2"/>
      <c r="C35" s="2">
        <v>36770</v>
      </c>
      <c r="D35" s="2"/>
      <c r="E35" s="2"/>
    </row>
    <row r="36" spans="1:5">
      <c r="A36" t="s">
        <v>40</v>
      </c>
      <c r="B36" s="2">
        <v>120190</v>
      </c>
      <c r="C36" s="2">
        <v>319968</v>
      </c>
      <c r="D36" s="2"/>
      <c r="E36" s="2">
        <v>2514000</v>
      </c>
    </row>
    <row r="37" spans="1:5">
      <c r="A37" t="s">
        <v>41</v>
      </c>
      <c r="B37" s="2"/>
      <c r="C37" s="2"/>
      <c r="D37" s="2">
        <v>33000</v>
      </c>
      <c r="E37" s="2"/>
    </row>
    <row r="38" spans="1:5">
      <c r="A38" t="s">
        <v>42</v>
      </c>
      <c r="B38" s="2">
        <v>204824.3328</v>
      </c>
      <c r="C38" s="2">
        <v>331800.40399999998</v>
      </c>
      <c r="D38" s="2">
        <v>666081.57000000007</v>
      </c>
      <c r="E38" s="2">
        <v>3152928.7133999998</v>
      </c>
    </row>
    <row r="39" spans="1:5">
      <c r="A39" t="s">
        <v>43</v>
      </c>
      <c r="B39" s="2">
        <v>281655.27240000002</v>
      </c>
      <c r="C39" s="2">
        <v>3114491.415</v>
      </c>
      <c r="D39" s="2"/>
      <c r="E39" s="2">
        <v>15800185.1</v>
      </c>
    </row>
    <row r="40" spans="1:5">
      <c r="A40" t="s">
        <v>44</v>
      </c>
      <c r="B40" s="2"/>
      <c r="C40" s="2">
        <v>296000</v>
      </c>
      <c r="D40" s="2"/>
      <c r="E40" s="2">
        <v>1419000</v>
      </c>
    </row>
    <row r="41" spans="1:5">
      <c r="A41" t="s">
        <v>45</v>
      </c>
      <c r="B41" s="2"/>
      <c r="C41" s="2">
        <v>34058</v>
      </c>
      <c r="D41" s="2"/>
      <c r="E41" s="2"/>
    </row>
    <row r="42" spans="1:5">
      <c r="A42" t="s">
        <v>46</v>
      </c>
      <c r="B42" s="2"/>
      <c r="C42" s="2">
        <v>56495</v>
      </c>
      <c r="D42" s="2"/>
      <c r="E42" s="2"/>
    </row>
    <row r="43" spans="1:5">
      <c r="A43" t="s">
        <v>47</v>
      </c>
      <c r="B43" s="2"/>
      <c r="C43" s="2">
        <v>13278879.264</v>
      </c>
      <c r="D43" s="2"/>
      <c r="E43" s="2">
        <v>83393805.25</v>
      </c>
    </row>
    <row r="44" spans="1:5">
      <c r="A44" t="s">
        <v>48</v>
      </c>
      <c r="B44" s="2"/>
      <c r="C44" s="2">
        <v>96880</v>
      </c>
      <c r="D44" s="2"/>
      <c r="E44" s="2"/>
    </row>
    <row r="45" spans="1:5">
      <c r="A45" t="s">
        <v>49</v>
      </c>
      <c r="B45" s="2">
        <v>306633.8492</v>
      </c>
      <c r="C45" s="2">
        <v>1366889.5951</v>
      </c>
      <c r="D45" s="2"/>
      <c r="E45" s="2">
        <v>4163600.9559999998</v>
      </c>
    </row>
    <row r="46" spans="1:5">
      <c r="A46" t="s">
        <v>50</v>
      </c>
      <c r="B46" s="2">
        <v>391337.3872</v>
      </c>
      <c r="C46" s="2">
        <v>1303654.1972000001</v>
      </c>
      <c r="D46" s="2"/>
      <c r="E46" s="2">
        <v>10765222.857100001</v>
      </c>
    </row>
    <row r="47" spans="1:5">
      <c r="A47" t="s">
        <v>51</v>
      </c>
      <c r="B47" s="2">
        <v>1123003.7693</v>
      </c>
      <c r="C47" s="2">
        <v>9095495.4338000007</v>
      </c>
      <c r="D47" s="2">
        <v>6395684.5706000002</v>
      </c>
      <c r="E47" s="2">
        <v>27977069.329100002</v>
      </c>
    </row>
    <row r="48" spans="1:5">
      <c r="A48" t="s">
        <v>52</v>
      </c>
      <c r="B48" s="2">
        <v>416373.40779999999</v>
      </c>
      <c r="C48" s="2">
        <v>858051.48</v>
      </c>
      <c r="D48" s="2"/>
      <c r="E48" s="2">
        <v>7449627.9850000003</v>
      </c>
    </row>
    <row r="49" spans="1:5" ht="14" thickBot="1">
      <c r="A49" t="s">
        <v>53</v>
      </c>
      <c r="B49" s="3">
        <v>10403.6803</v>
      </c>
      <c r="C49" s="3">
        <v>7414.88</v>
      </c>
      <c r="D49" s="3"/>
      <c r="E49" s="3">
        <v>176326.30290000001</v>
      </c>
    </row>
    <row r="50" spans="1:5" ht="14" thickTop="1">
      <c r="A50" t="s">
        <v>54</v>
      </c>
      <c r="B50" s="2">
        <f>SUM(B7:B49)</f>
        <v>23422043.512600001</v>
      </c>
      <c r="C50" s="2">
        <f>SUM(C7:C49)</f>
        <v>136056241.00599998</v>
      </c>
      <c r="D50" s="2">
        <f>SUM(D7:D49)</f>
        <v>26261097.399999999</v>
      </c>
      <c r="E50" s="2">
        <f>SUM(E7:E49)</f>
        <v>773246135.51149988</v>
      </c>
    </row>
    <row r="51" spans="1:5">
      <c r="B51" s="1" t="s">
        <v>56</v>
      </c>
      <c r="C51" s="1" t="s">
        <v>7</v>
      </c>
      <c r="D51" s="1" t="s">
        <v>8</v>
      </c>
      <c r="E51" s="1" t="s">
        <v>9</v>
      </c>
    </row>
  </sheetData>
  <phoneticPr fontId="3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68"/>
  <sheetViews>
    <sheetView tabSelected="1" topLeftCell="F1" workbookViewId="0">
      <selection activeCell="M68" sqref="M68"/>
    </sheetView>
  </sheetViews>
  <sheetFormatPr baseColWidth="10" defaultColWidth="8.83203125" defaultRowHeight="13"/>
  <cols>
    <col min="1" max="1" width="16" customWidth="1"/>
    <col min="2" max="5" width="17.6640625" customWidth="1"/>
    <col min="6" max="6" width="3.6640625" customWidth="1"/>
    <col min="7" max="7" width="16" customWidth="1"/>
    <col min="8" max="11" width="17.6640625" customWidth="1"/>
    <col min="12" max="12" width="5" customWidth="1"/>
    <col min="13" max="14" width="15.33203125" bestFit="1" customWidth="1"/>
    <col min="15" max="15" width="11.5" bestFit="1" customWidth="1"/>
    <col min="16" max="16" width="15.33203125" bestFit="1" customWidth="1"/>
    <col min="17" max="17" width="3.83203125" customWidth="1"/>
    <col min="18" max="21" width="12.6640625" customWidth="1"/>
  </cols>
  <sheetData>
    <row r="1" spans="1:21">
      <c r="A1" s="5" t="s">
        <v>57</v>
      </c>
      <c r="B1" s="6"/>
      <c r="C1" s="6"/>
      <c r="D1" s="6"/>
      <c r="E1" s="7"/>
      <c r="G1" s="5" t="s">
        <v>58</v>
      </c>
      <c r="H1" s="6"/>
      <c r="I1" s="6"/>
      <c r="J1" s="6"/>
      <c r="K1" s="7"/>
      <c r="M1" s="5" t="s">
        <v>59</v>
      </c>
      <c r="N1" s="6"/>
      <c r="O1" s="6"/>
      <c r="P1" s="7"/>
      <c r="R1" s="5" t="s">
        <v>60</v>
      </c>
      <c r="S1" s="6"/>
      <c r="T1" s="6"/>
      <c r="U1" s="7"/>
    </row>
    <row r="2" spans="1:21">
      <c r="A2" s="8"/>
      <c r="B2" t="s">
        <v>1</v>
      </c>
      <c r="C2" t="s">
        <v>1</v>
      </c>
      <c r="D2" t="s">
        <v>1</v>
      </c>
      <c r="E2" s="9" t="s">
        <v>1</v>
      </c>
      <c r="G2" s="8"/>
      <c r="H2" t="s">
        <v>1</v>
      </c>
      <c r="I2" t="s">
        <v>1</v>
      </c>
      <c r="J2" t="s">
        <v>1</v>
      </c>
      <c r="K2" s="9" t="s">
        <v>1</v>
      </c>
      <c r="M2" s="8"/>
      <c r="P2" s="9"/>
      <c r="R2" s="8"/>
      <c r="U2" s="9"/>
    </row>
    <row r="3" spans="1:21">
      <c r="A3" s="10"/>
      <c r="B3" s="1" t="s">
        <v>2</v>
      </c>
      <c r="C3" s="1" t="s">
        <v>3</v>
      </c>
      <c r="D3" s="1" t="s">
        <v>4</v>
      </c>
      <c r="E3" s="11" t="s">
        <v>5</v>
      </c>
      <c r="G3" s="10"/>
      <c r="H3" s="1" t="s">
        <v>2</v>
      </c>
      <c r="I3" s="1" t="s">
        <v>3</v>
      </c>
      <c r="J3" s="1" t="s">
        <v>4</v>
      </c>
      <c r="K3" s="11" t="s">
        <v>5</v>
      </c>
      <c r="M3" s="10" t="s">
        <v>2</v>
      </c>
      <c r="N3" s="1" t="s">
        <v>3</v>
      </c>
      <c r="O3" s="1" t="s">
        <v>4</v>
      </c>
      <c r="P3" s="11" t="s">
        <v>5</v>
      </c>
      <c r="R3" s="10" t="s">
        <v>2</v>
      </c>
      <c r="S3" s="1" t="s">
        <v>3</v>
      </c>
      <c r="T3" s="1" t="s">
        <v>4</v>
      </c>
      <c r="U3" s="11" t="s">
        <v>5</v>
      </c>
    </row>
    <row r="4" spans="1:21">
      <c r="A4" s="10"/>
      <c r="B4" s="1" t="s">
        <v>56</v>
      </c>
      <c r="C4" s="1" t="s">
        <v>7</v>
      </c>
      <c r="D4" s="1" t="s">
        <v>8</v>
      </c>
      <c r="E4" s="11" t="s">
        <v>9</v>
      </c>
      <c r="G4" s="10"/>
      <c r="H4" s="1" t="s">
        <v>6</v>
      </c>
      <c r="I4" s="1" t="s">
        <v>7</v>
      </c>
      <c r="J4" s="1" t="s">
        <v>8</v>
      </c>
      <c r="K4" s="11" t="s">
        <v>9</v>
      </c>
      <c r="M4" s="10" t="s">
        <v>6</v>
      </c>
      <c r="N4" s="1" t="s">
        <v>7</v>
      </c>
      <c r="O4" s="1" t="s">
        <v>8</v>
      </c>
      <c r="P4" s="11" t="s">
        <v>9</v>
      </c>
      <c r="R4" s="10" t="s">
        <v>6</v>
      </c>
      <c r="S4" s="1" t="s">
        <v>7</v>
      </c>
      <c r="T4" s="1" t="s">
        <v>8</v>
      </c>
      <c r="U4" s="11" t="s">
        <v>9</v>
      </c>
    </row>
    <row r="5" spans="1:21">
      <c r="A5" s="8" t="s">
        <v>10</v>
      </c>
      <c r="E5" s="9"/>
      <c r="G5" s="8" t="s">
        <v>10</v>
      </c>
      <c r="K5" s="9"/>
      <c r="M5" s="8"/>
      <c r="P5" s="9"/>
      <c r="R5" s="8"/>
      <c r="U5" s="9"/>
    </row>
    <row r="6" spans="1:21">
      <c r="A6" s="8" t="s">
        <v>11</v>
      </c>
      <c r="B6" s="2">
        <v>1157196.1673999999</v>
      </c>
      <c r="C6" s="2">
        <v>5421676.8343000002</v>
      </c>
      <c r="D6" s="2"/>
      <c r="E6" s="12">
        <v>29592832.747400001</v>
      </c>
      <c r="G6" s="8" t="s">
        <v>11</v>
      </c>
      <c r="H6" s="2">
        <v>1459349.2948</v>
      </c>
      <c r="I6" s="2">
        <v>6027089.1007000003</v>
      </c>
      <c r="J6" s="2"/>
      <c r="K6" s="12">
        <v>31855418.071800001</v>
      </c>
      <c r="M6" s="17">
        <f>B6-H6</f>
        <v>-302153.12740000011</v>
      </c>
      <c r="N6" s="2">
        <f>C6-I6</f>
        <v>-605412.26640000008</v>
      </c>
      <c r="O6" s="2">
        <f>D6-J6</f>
        <v>0</v>
      </c>
      <c r="P6" s="12">
        <f>E6-K6</f>
        <v>-2262585.3244000003</v>
      </c>
      <c r="R6" s="22">
        <f>M6/H6</f>
        <v>-0.20704647508080606</v>
      </c>
      <c r="S6" s="4">
        <f>N6/I6</f>
        <v>-0.10044853432309239</v>
      </c>
      <c r="T6" s="4"/>
      <c r="U6" s="23">
        <f>P6/K6</f>
        <v>-7.1026703190656071E-2</v>
      </c>
    </row>
    <row r="7" spans="1:21">
      <c r="A7" s="8" t="s">
        <v>12</v>
      </c>
      <c r="B7" s="2">
        <v>329282.31780000002</v>
      </c>
      <c r="C7" s="2">
        <v>1468493.648</v>
      </c>
      <c r="D7" s="2"/>
      <c r="E7" s="12">
        <v>7061075.148</v>
      </c>
      <c r="G7" s="8" t="s">
        <v>12</v>
      </c>
      <c r="H7" s="2">
        <v>388577.69540000003</v>
      </c>
      <c r="I7" s="2">
        <v>1662390.013</v>
      </c>
      <c r="J7" s="2"/>
      <c r="K7" s="12">
        <v>7070554.5999999996</v>
      </c>
      <c r="M7" s="17">
        <f t="shared" ref="M7:M49" si="0">B7-H7</f>
        <v>-59295.377600000007</v>
      </c>
      <c r="N7" s="2">
        <f t="shared" ref="N7:N49" si="1">C7-I7</f>
        <v>-193896.36499999999</v>
      </c>
      <c r="O7" s="2">
        <f t="shared" ref="O7:O49" si="2">D7-J7</f>
        <v>0</v>
      </c>
      <c r="P7" s="12">
        <f t="shared" ref="P7:P49" si="3">E7-K7</f>
        <v>-9479.4519999995828</v>
      </c>
      <c r="R7" s="22">
        <f t="shared" ref="R7:R49" si="4">M7/H7</f>
        <v>-0.15259593718821568</v>
      </c>
      <c r="S7" s="4">
        <f t="shared" ref="S7:S49" si="5">N7/I7</f>
        <v>-0.11663710891169796</v>
      </c>
      <c r="T7" s="4"/>
      <c r="U7" s="23">
        <f t="shared" ref="U7:U49" si="6">P7/K7</f>
        <v>-1.3406942646337224E-3</v>
      </c>
    </row>
    <row r="8" spans="1:21">
      <c r="A8" s="8" t="s">
        <v>13</v>
      </c>
      <c r="B8" s="2">
        <v>4308415.2673000004</v>
      </c>
      <c r="C8" s="2">
        <v>20816887.872200001</v>
      </c>
      <c r="D8" s="2">
        <v>262688.69</v>
      </c>
      <c r="E8" s="12">
        <v>97529446.856399998</v>
      </c>
      <c r="G8" s="8" t="s">
        <v>13</v>
      </c>
      <c r="H8" s="2">
        <v>5457500.9512</v>
      </c>
      <c r="I8" s="2">
        <v>23451378.565000001</v>
      </c>
      <c r="J8" s="2"/>
      <c r="K8" s="12">
        <v>109960509.705</v>
      </c>
      <c r="M8" s="17">
        <f t="shared" si="0"/>
        <v>-1149085.6838999996</v>
      </c>
      <c r="N8" s="2">
        <f t="shared" si="1"/>
        <v>-2634490.6928000003</v>
      </c>
      <c r="O8" s="2">
        <f t="shared" si="2"/>
        <v>262688.69</v>
      </c>
      <c r="P8" s="12">
        <f t="shared" si="3"/>
        <v>-12431062.8486</v>
      </c>
      <c r="R8" s="22">
        <f t="shared" si="4"/>
        <v>-0.21055162320170326</v>
      </c>
      <c r="S8" s="4">
        <f t="shared" si="5"/>
        <v>-0.11233841479715161</v>
      </c>
      <c r="T8" s="4"/>
      <c r="U8" s="23">
        <f t="shared" si="6"/>
        <v>-0.11305024760206936</v>
      </c>
    </row>
    <row r="9" spans="1:21">
      <c r="A9" s="8" t="s">
        <v>14</v>
      </c>
      <c r="B9" s="2"/>
      <c r="C9" s="2">
        <v>553536</v>
      </c>
      <c r="D9" s="2"/>
      <c r="E9" s="12"/>
      <c r="G9" s="8" t="s">
        <v>14</v>
      </c>
      <c r="H9" s="2"/>
      <c r="I9" s="2">
        <v>559872</v>
      </c>
      <c r="J9" s="2"/>
      <c r="K9" s="12"/>
      <c r="M9" s="17">
        <f t="shared" si="0"/>
        <v>0</v>
      </c>
      <c r="N9" s="2">
        <f t="shared" si="1"/>
        <v>-6336</v>
      </c>
      <c r="O9" s="2">
        <f t="shared" si="2"/>
        <v>0</v>
      </c>
      <c r="P9" s="12">
        <f t="shared" si="3"/>
        <v>0</v>
      </c>
      <c r="R9" s="22"/>
      <c r="S9" s="4">
        <f t="shared" si="5"/>
        <v>-1.131687242798354E-2</v>
      </c>
      <c r="T9" s="4"/>
      <c r="U9" s="23"/>
    </row>
    <row r="10" spans="1:21">
      <c r="A10" s="8" t="s">
        <v>15</v>
      </c>
      <c r="B10" s="2">
        <v>1301652</v>
      </c>
      <c r="C10" s="2"/>
      <c r="D10" s="2">
        <v>2800</v>
      </c>
      <c r="E10" s="12">
        <v>24869000</v>
      </c>
      <c r="G10" s="8" t="s">
        <v>15</v>
      </c>
      <c r="H10" s="2">
        <v>1535600</v>
      </c>
      <c r="I10" s="2"/>
      <c r="J10" s="2">
        <v>24300</v>
      </c>
      <c r="K10" s="12">
        <v>25821542</v>
      </c>
      <c r="M10" s="17">
        <f t="shared" si="0"/>
        <v>-233948</v>
      </c>
      <c r="N10" s="2">
        <f t="shared" si="1"/>
        <v>0</v>
      </c>
      <c r="O10" s="2">
        <f t="shared" si="2"/>
        <v>-21500</v>
      </c>
      <c r="P10" s="12">
        <f t="shared" si="3"/>
        <v>-952542</v>
      </c>
      <c r="R10" s="22">
        <f t="shared" si="4"/>
        <v>-0.15234957020057308</v>
      </c>
      <c r="S10" s="4"/>
      <c r="T10" s="4">
        <f>O10/J10</f>
        <v>-0.8847736625514403</v>
      </c>
      <c r="U10" s="23">
        <f t="shared" si="6"/>
        <v>-3.6889431312816252E-2</v>
      </c>
    </row>
    <row r="11" spans="1:21">
      <c r="A11" s="8" t="s">
        <v>16</v>
      </c>
      <c r="B11" s="2"/>
      <c r="C11" s="2">
        <v>37628</v>
      </c>
      <c r="D11" s="2"/>
      <c r="E11" s="12"/>
      <c r="G11" s="8" t="s">
        <v>16</v>
      </c>
      <c r="H11" s="2"/>
      <c r="I11" s="2">
        <v>29435</v>
      </c>
      <c r="J11" s="2"/>
      <c r="K11" s="12"/>
      <c r="M11" s="17">
        <f t="shared" si="0"/>
        <v>0</v>
      </c>
      <c r="N11" s="2">
        <f t="shared" si="1"/>
        <v>8193</v>
      </c>
      <c r="O11" s="2">
        <f t="shared" si="2"/>
        <v>0</v>
      </c>
      <c r="P11" s="12">
        <f t="shared" si="3"/>
        <v>0</v>
      </c>
      <c r="R11" s="22"/>
      <c r="S11" s="4">
        <f t="shared" si="5"/>
        <v>0.27834210973331069</v>
      </c>
      <c r="T11" s="4"/>
      <c r="U11" s="23"/>
    </row>
    <row r="12" spans="1:21">
      <c r="A12" s="8" t="s">
        <v>17</v>
      </c>
      <c r="B12" s="2">
        <v>262199.13809999998</v>
      </c>
      <c r="C12" s="2">
        <v>5024586</v>
      </c>
      <c r="D12" s="2">
        <v>190</v>
      </c>
      <c r="E12" s="12">
        <v>20972368.199999999</v>
      </c>
      <c r="G12" s="8" t="s">
        <v>17</v>
      </c>
      <c r="H12" s="2">
        <v>348246.09610000002</v>
      </c>
      <c r="I12" s="2">
        <v>5922656.0880000005</v>
      </c>
      <c r="J12" s="2">
        <v>180</v>
      </c>
      <c r="K12" s="12">
        <v>22306521.300000001</v>
      </c>
      <c r="M12" s="17">
        <f t="shared" si="0"/>
        <v>-86046.958000000042</v>
      </c>
      <c r="N12" s="2">
        <f t="shared" si="1"/>
        <v>-898070.08800000045</v>
      </c>
      <c r="O12" s="2">
        <f t="shared" si="2"/>
        <v>10</v>
      </c>
      <c r="P12" s="12">
        <f t="shared" si="3"/>
        <v>-1334153.1000000015</v>
      </c>
      <c r="R12" s="22">
        <f t="shared" si="4"/>
        <v>-0.24708664063614189</v>
      </c>
      <c r="S12" s="4">
        <f t="shared" si="5"/>
        <v>-0.15163299618554527</v>
      </c>
      <c r="T12" s="4">
        <f>O12/J12</f>
        <v>5.5555555555555552E-2</v>
      </c>
      <c r="U12" s="23">
        <f t="shared" si="6"/>
        <v>-5.9810002736733384E-2</v>
      </c>
    </row>
    <row r="13" spans="1:21">
      <c r="A13" s="8" t="s">
        <v>18</v>
      </c>
      <c r="B13" s="2">
        <v>107490.12639999999</v>
      </c>
      <c r="C13" s="2">
        <v>812833.6128</v>
      </c>
      <c r="D13" s="2"/>
      <c r="E13" s="12">
        <v>2590987.6</v>
      </c>
      <c r="G13" s="8" t="s">
        <v>18</v>
      </c>
      <c r="H13" s="2">
        <v>160643.37</v>
      </c>
      <c r="I13" s="2">
        <v>978560.25600000005</v>
      </c>
      <c r="J13" s="2"/>
      <c r="K13" s="12">
        <v>2329554.2000000002</v>
      </c>
      <c r="M13" s="17">
        <f t="shared" si="0"/>
        <v>-53153.243600000002</v>
      </c>
      <c r="N13" s="2">
        <f t="shared" si="1"/>
        <v>-165726.64320000005</v>
      </c>
      <c r="O13" s="2">
        <f t="shared" si="2"/>
        <v>0</v>
      </c>
      <c r="P13" s="12">
        <f t="shared" si="3"/>
        <v>261433.39999999991</v>
      </c>
      <c r="R13" s="22">
        <f t="shared" si="4"/>
        <v>-0.33087729422011009</v>
      </c>
      <c r="S13" s="4">
        <f t="shared" si="5"/>
        <v>-0.16935762737537549</v>
      </c>
      <c r="T13" s="4"/>
      <c r="U13" s="23">
        <f t="shared" si="6"/>
        <v>0.11222464796054107</v>
      </c>
    </row>
    <row r="14" spans="1:21">
      <c r="A14" s="8" t="s">
        <v>19</v>
      </c>
      <c r="B14" s="2">
        <v>9452</v>
      </c>
      <c r="C14" s="2">
        <v>130080</v>
      </c>
      <c r="D14" s="2"/>
      <c r="E14" s="12">
        <v>134000</v>
      </c>
      <c r="G14" s="8" t="s">
        <v>19</v>
      </c>
      <c r="H14" s="2"/>
      <c r="I14" s="2"/>
      <c r="J14" s="2"/>
      <c r="K14" s="12"/>
      <c r="M14" s="17">
        <f t="shared" si="0"/>
        <v>9452</v>
      </c>
      <c r="N14" s="2">
        <f t="shared" si="1"/>
        <v>130080</v>
      </c>
      <c r="O14" s="2">
        <f t="shared" si="2"/>
        <v>0</v>
      </c>
      <c r="P14" s="12">
        <f t="shared" si="3"/>
        <v>134000</v>
      </c>
      <c r="R14" s="22"/>
      <c r="S14" s="4"/>
      <c r="T14" s="4"/>
      <c r="U14" s="23"/>
    </row>
    <row r="15" spans="1:21">
      <c r="A15" s="8" t="s">
        <v>20</v>
      </c>
      <c r="B15" s="2"/>
      <c r="C15" s="2">
        <v>69665</v>
      </c>
      <c r="D15" s="2"/>
      <c r="E15" s="12"/>
      <c r="G15" s="8" t="s">
        <v>20</v>
      </c>
      <c r="H15" s="2"/>
      <c r="I15" s="2">
        <v>88809</v>
      </c>
      <c r="J15" s="2"/>
      <c r="K15" s="12"/>
      <c r="M15" s="17">
        <f t="shared" si="0"/>
        <v>0</v>
      </c>
      <c r="N15" s="2">
        <f t="shared" si="1"/>
        <v>-19144</v>
      </c>
      <c r="O15" s="2">
        <f t="shared" si="2"/>
        <v>0</v>
      </c>
      <c r="P15" s="12">
        <f t="shared" si="3"/>
        <v>0</v>
      </c>
      <c r="R15" s="22"/>
      <c r="S15" s="4">
        <f t="shared" si="5"/>
        <v>-0.21556373790944611</v>
      </c>
      <c r="T15" s="4"/>
      <c r="U15" s="23"/>
    </row>
    <row r="16" spans="1:21">
      <c r="A16" s="8" t="s">
        <v>21</v>
      </c>
      <c r="B16" s="2">
        <v>1739545.504</v>
      </c>
      <c r="C16" s="2">
        <v>14256462.677999999</v>
      </c>
      <c r="D16" s="2">
        <v>7211262.9299999997</v>
      </c>
      <c r="E16" s="12">
        <v>107034299.90000001</v>
      </c>
      <c r="G16" s="8" t="s">
        <v>21</v>
      </c>
      <c r="H16" s="2">
        <v>2584947.1919999998</v>
      </c>
      <c r="I16" s="2">
        <v>16008785.736</v>
      </c>
      <c r="J16" s="2">
        <v>7850243.6699999999</v>
      </c>
      <c r="K16" s="12">
        <v>102923311.09999999</v>
      </c>
      <c r="M16" s="17">
        <f t="shared" si="0"/>
        <v>-845401.68799999985</v>
      </c>
      <c r="N16" s="2">
        <f t="shared" si="1"/>
        <v>-1752323.0580000002</v>
      </c>
      <c r="O16" s="2">
        <f t="shared" si="2"/>
        <v>-638980.74000000022</v>
      </c>
      <c r="P16" s="12">
        <f t="shared" si="3"/>
        <v>4110988.8000000119</v>
      </c>
      <c r="R16" s="22">
        <f t="shared" si="4"/>
        <v>-0.3270479530941226</v>
      </c>
      <c r="S16" s="4">
        <f t="shared" si="5"/>
        <v>-0.10946008566155253</v>
      </c>
      <c r="T16" s="4">
        <f>O16/J16</f>
        <v>-8.1396293778993004E-2</v>
      </c>
      <c r="U16" s="23">
        <f t="shared" si="6"/>
        <v>3.9942251721826041E-2</v>
      </c>
    </row>
    <row r="17" spans="1:21">
      <c r="A17" s="8" t="s">
        <v>22</v>
      </c>
      <c r="B17" s="2">
        <v>584007.87549999997</v>
      </c>
      <c r="C17" s="2">
        <v>2407478.7039999999</v>
      </c>
      <c r="D17" s="2"/>
      <c r="E17" s="12">
        <v>11603784.6852</v>
      </c>
      <c r="G17" s="8" t="s">
        <v>22</v>
      </c>
      <c r="H17" s="2">
        <v>625637.1433</v>
      </c>
      <c r="I17" s="2">
        <v>2556365.0320000001</v>
      </c>
      <c r="J17" s="2"/>
      <c r="K17" s="12">
        <v>12194757.111500001</v>
      </c>
      <c r="M17" s="17">
        <f t="shared" si="0"/>
        <v>-41629.267800000031</v>
      </c>
      <c r="N17" s="2">
        <f t="shared" si="1"/>
        <v>-148886.32800000021</v>
      </c>
      <c r="O17" s="2">
        <f t="shared" si="2"/>
        <v>0</v>
      </c>
      <c r="P17" s="12">
        <f t="shared" si="3"/>
        <v>-590972.4263000004</v>
      </c>
      <c r="R17" s="22">
        <f t="shared" si="4"/>
        <v>-6.6538996678524143E-2</v>
      </c>
      <c r="S17" s="4">
        <f t="shared" si="5"/>
        <v>-5.8241419412437108E-2</v>
      </c>
      <c r="T17" s="4"/>
      <c r="U17" s="23">
        <f t="shared" si="6"/>
        <v>-4.8461188763054303E-2</v>
      </c>
    </row>
    <row r="18" spans="1:21">
      <c r="A18" s="8" t="s">
        <v>23</v>
      </c>
      <c r="B18" s="2"/>
      <c r="C18" s="2">
        <v>129954</v>
      </c>
      <c r="D18" s="2"/>
      <c r="E18" s="12"/>
      <c r="G18" s="8" t="s">
        <v>23</v>
      </c>
      <c r="H18" s="2"/>
      <c r="I18" s="2">
        <v>141495</v>
      </c>
      <c r="J18" s="2"/>
      <c r="K18" s="12"/>
      <c r="M18" s="17">
        <f t="shared" si="0"/>
        <v>0</v>
      </c>
      <c r="N18" s="2">
        <f t="shared" si="1"/>
        <v>-11541</v>
      </c>
      <c r="O18" s="2">
        <f t="shared" si="2"/>
        <v>0</v>
      </c>
      <c r="P18" s="12">
        <f t="shared" si="3"/>
        <v>0</v>
      </c>
      <c r="R18" s="22"/>
      <c r="S18" s="4">
        <f t="shared" si="5"/>
        <v>-8.1564719601399341E-2</v>
      </c>
      <c r="T18" s="4"/>
      <c r="U18" s="23"/>
    </row>
    <row r="19" spans="1:21">
      <c r="A19" s="8" t="s">
        <v>24</v>
      </c>
      <c r="B19" s="2"/>
      <c r="C19" s="2">
        <v>17930</v>
      </c>
      <c r="D19" s="2"/>
      <c r="E19" s="12"/>
      <c r="G19" s="8" t="s">
        <v>24</v>
      </c>
      <c r="H19" s="2"/>
      <c r="I19" s="2">
        <v>19560</v>
      </c>
      <c r="J19" s="2"/>
      <c r="K19" s="12"/>
      <c r="M19" s="17">
        <f t="shared" si="0"/>
        <v>0</v>
      </c>
      <c r="N19" s="2">
        <f t="shared" si="1"/>
        <v>-1630</v>
      </c>
      <c r="O19" s="2">
        <f t="shared" si="2"/>
        <v>0</v>
      </c>
      <c r="P19" s="12">
        <f t="shared" si="3"/>
        <v>0</v>
      </c>
      <c r="R19" s="22"/>
      <c r="S19" s="4">
        <f t="shared" si="5"/>
        <v>-8.3333333333333329E-2</v>
      </c>
      <c r="T19" s="4"/>
      <c r="U19" s="23"/>
    </row>
    <row r="20" spans="1:21">
      <c r="A20" s="8" t="s">
        <v>25</v>
      </c>
      <c r="B20" s="2">
        <v>2040843.3881000001</v>
      </c>
      <c r="C20" s="2">
        <v>12009454.993799999</v>
      </c>
      <c r="D20" s="2">
        <v>154211.31</v>
      </c>
      <c r="E20" s="12">
        <v>52164434.571400002</v>
      </c>
      <c r="G20" s="8" t="s">
        <v>25</v>
      </c>
      <c r="H20" s="2">
        <v>2523120.6989000002</v>
      </c>
      <c r="I20" s="2">
        <v>13299471.456</v>
      </c>
      <c r="J20" s="2">
        <v>52562.79</v>
      </c>
      <c r="K20" s="12">
        <v>52123568.887400001</v>
      </c>
      <c r="M20" s="17">
        <f t="shared" si="0"/>
        <v>-482277.31080000009</v>
      </c>
      <c r="N20" s="2">
        <f t="shared" si="1"/>
        <v>-1290016.4622000009</v>
      </c>
      <c r="O20" s="2">
        <f t="shared" si="2"/>
        <v>101648.51999999999</v>
      </c>
      <c r="P20" s="12">
        <f t="shared" si="3"/>
        <v>40865.684000000358</v>
      </c>
      <c r="R20" s="22">
        <f t="shared" si="4"/>
        <v>-0.1911431787667778</v>
      </c>
      <c r="S20" s="4">
        <f t="shared" si="5"/>
        <v>-9.699757366056945E-2</v>
      </c>
      <c r="T20" s="4">
        <f>O20/J20</f>
        <v>1.9338494018296972</v>
      </c>
      <c r="U20" s="23">
        <f t="shared" si="6"/>
        <v>7.840154631061526E-4</v>
      </c>
    </row>
    <row r="21" spans="1:21">
      <c r="A21" s="8" t="s">
        <v>26</v>
      </c>
      <c r="B21" s="2">
        <v>142744.49890000001</v>
      </c>
      <c r="C21" s="2">
        <v>747057.12620000006</v>
      </c>
      <c r="D21" s="2"/>
      <c r="E21" s="12">
        <v>3087236.5803</v>
      </c>
      <c r="G21" s="8" t="s">
        <v>26</v>
      </c>
      <c r="H21" s="2">
        <v>189126.37040000001</v>
      </c>
      <c r="I21" s="2">
        <v>894562.24320000003</v>
      </c>
      <c r="J21" s="2"/>
      <c r="K21" s="12">
        <v>3406303.2590000001</v>
      </c>
      <c r="M21" s="17">
        <f t="shared" si="0"/>
        <v>-46381.871500000008</v>
      </c>
      <c r="N21" s="2">
        <f t="shared" si="1"/>
        <v>-147505.11699999997</v>
      </c>
      <c r="O21" s="2">
        <f t="shared" si="2"/>
        <v>0</v>
      </c>
      <c r="P21" s="12">
        <f t="shared" si="3"/>
        <v>-319066.67870000005</v>
      </c>
      <c r="R21" s="22">
        <f t="shared" si="4"/>
        <v>-0.24524275172152304</v>
      </c>
      <c r="S21" s="4">
        <f t="shared" si="5"/>
        <v>-0.16489083696663664</v>
      </c>
      <c r="T21" s="4"/>
      <c r="U21" s="23">
        <f t="shared" si="6"/>
        <v>-9.3669486959792742E-2</v>
      </c>
    </row>
    <row r="22" spans="1:21">
      <c r="A22" s="8" t="s">
        <v>27</v>
      </c>
      <c r="B22" s="2"/>
      <c r="C22" s="2">
        <v>89162.346900000004</v>
      </c>
      <c r="D22" s="2">
        <v>670700</v>
      </c>
      <c r="E22" s="12"/>
      <c r="G22" s="8" t="s">
        <v>27</v>
      </c>
      <c r="H22" s="2"/>
      <c r="I22" s="2">
        <v>101108.4185</v>
      </c>
      <c r="J22" s="2">
        <v>735200</v>
      </c>
      <c r="K22" s="12"/>
      <c r="M22" s="17">
        <f t="shared" si="0"/>
        <v>0</v>
      </c>
      <c r="N22" s="2">
        <f t="shared" si="1"/>
        <v>-11946.071599999996</v>
      </c>
      <c r="O22" s="2">
        <f t="shared" si="2"/>
        <v>-64500</v>
      </c>
      <c r="P22" s="12">
        <f t="shared" si="3"/>
        <v>0</v>
      </c>
      <c r="R22" s="22"/>
      <c r="S22" s="4">
        <f t="shared" si="5"/>
        <v>-0.11815110726907468</v>
      </c>
      <c r="T22" s="4">
        <f>O22/J22</f>
        <v>-8.7731229597388466E-2</v>
      </c>
      <c r="U22" s="23"/>
    </row>
    <row r="23" spans="1:21">
      <c r="A23" s="8" t="s">
        <v>28</v>
      </c>
      <c r="B23" s="2">
        <v>70886.724700000006</v>
      </c>
      <c r="C23" s="2">
        <v>615265.55900000001</v>
      </c>
      <c r="D23" s="2">
        <v>3631356</v>
      </c>
      <c r="E23" s="12">
        <v>4329080.8236999996</v>
      </c>
      <c r="G23" s="8" t="s">
        <v>28</v>
      </c>
      <c r="H23" s="2">
        <v>276344.03970000002</v>
      </c>
      <c r="I23" s="2">
        <v>696011.82620000001</v>
      </c>
      <c r="J23" s="2">
        <v>3077494.2</v>
      </c>
      <c r="K23" s="12">
        <v>7765649.5686999997</v>
      </c>
      <c r="M23" s="17">
        <f t="shared" si="0"/>
        <v>-205457.315</v>
      </c>
      <c r="N23" s="2">
        <f t="shared" si="1"/>
        <v>-80746.267200000002</v>
      </c>
      <c r="O23" s="2">
        <f t="shared" si="2"/>
        <v>553861.79999999981</v>
      </c>
      <c r="P23" s="12">
        <f t="shared" si="3"/>
        <v>-3436568.7450000001</v>
      </c>
      <c r="R23" s="22">
        <f t="shared" si="4"/>
        <v>-0.74348379369081063</v>
      </c>
      <c r="S23" s="4">
        <f t="shared" si="5"/>
        <v>-0.11601278047364305</v>
      </c>
      <c r="T23" s="4">
        <f>O23/J23</f>
        <v>0.17997167955669902</v>
      </c>
      <c r="U23" s="23">
        <f t="shared" si="6"/>
        <v>-0.44253461537220706</v>
      </c>
    </row>
    <row r="24" spans="1:21">
      <c r="A24" s="8" t="s">
        <v>29</v>
      </c>
      <c r="B24" s="2">
        <v>0</v>
      </c>
      <c r="C24" s="2">
        <v>1146000</v>
      </c>
      <c r="D24" s="2">
        <v>1718262.4</v>
      </c>
      <c r="E24" s="12">
        <v>6815478</v>
      </c>
      <c r="G24" s="8" t="s">
        <v>29</v>
      </c>
      <c r="H24" s="2">
        <v>71633</v>
      </c>
      <c r="I24" s="2">
        <v>559275</v>
      </c>
      <c r="J24" s="2">
        <v>2647577.7999999998</v>
      </c>
      <c r="K24" s="12">
        <v>1309001</v>
      </c>
      <c r="M24" s="17">
        <f t="shared" si="0"/>
        <v>-71633</v>
      </c>
      <c r="N24" s="2">
        <f t="shared" si="1"/>
        <v>586725</v>
      </c>
      <c r="O24" s="2">
        <f t="shared" si="2"/>
        <v>-929315.39999999991</v>
      </c>
      <c r="P24" s="12">
        <f t="shared" si="3"/>
        <v>5506477</v>
      </c>
      <c r="R24" s="22">
        <f t="shared" si="4"/>
        <v>-1</v>
      </c>
      <c r="S24" s="4">
        <f t="shared" si="5"/>
        <v>1.0490814000268205</v>
      </c>
      <c r="T24" s="4">
        <f>O24/J24</f>
        <v>-0.35100588923203691</v>
      </c>
      <c r="U24" s="23">
        <f t="shared" si="6"/>
        <v>4.206625510599304</v>
      </c>
    </row>
    <row r="25" spans="1:21">
      <c r="A25" s="8" t="s">
        <v>61</v>
      </c>
      <c r="B25" s="2">
        <v>3254047</v>
      </c>
      <c r="C25" s="2">
        <v>40014039</v>
      </c>
      <c r="D25" s="2"/>
      <c r="E25" s="12">
        <v>178828365</v>
      </c>
      <c r="G25" s="8" t="s">
        <v>61</v>
      </c>
      <c r="H25" s="2">
        <v>2062530</v>
      </c>
      <c r="I25" s="2">
        <v>42436186</v>
      </c>
      <c r="J25" s="2"/>
      <c r="K25" s="12">
        <v>201548678</v>
      </c>
      <c r="M25" s="17"/>
      <c r="N25" s="2"/>
      <c r="O25" s="2"/>
      <c r="P25" s="12"/>
      <c r="R25" s="22"/>
      <c r="S25" s="4"/>
      <c r="T25" s="4"/>
      <c r="U25" s="23"/>
    </row>
    <row r="26" spans="1:21">
      <c r="A26" s="8" t="s">
        <v>30</v>
      </c>
      <c r="B26" s="2">
        <v>1043229.0027</v>
      </c>
      <c r="C26" s="2">
        <v>3175633.3627999998</v>
      </c>
      <c r="D26" s="2"/>
      <c r="E26" s="12">
        <v>26702444.995000001</v>
      </c>
      <c r="G26" s="8" t="s">
        <v>30</v>
      </c>
      <c r="H26" s="2">
        <v>1289036.1957</v>
      </c>
      <c r="I26" s="2">
        <v>3586222.3232999998</v>
      </c>
      <c r="J26" s="2"/>
      <c r="K26" s="12">
        <v>26794518.687399998</v>
      </c>
      <c r="M26" s="17">
        <f t="shared" si="0"/>
        <v>-245807.19300000009</v>
      </c>
      <c r="N26" s="2">
        <f t="shared" si="1"/>
        <v>-410588.96050000004</v>
      </c>
      <c r="O26" s="2">
        <f t="shared" si="2"/>
        <v>0</v>
      </c>
      <c r="P26" s="12">
        <f t="shared" si="3"/>
        <v>-92073.692399997264</v>
      </c>
      <c r="R26" s="22">
        <f t="shared" si="4"/>
        <v>-0.19069068333377295</v>
      </c>
      <c r="S26" s="4">
        <f t="shared" si="5"/>
        <v>-0.11449065994385448</v>
      </c>
      <c r="T26" s="4"/>
      <c r="U26" s="23">
        <f t="shared" si="6"/>
        <v>-3.4362883496502029E-3</v>
      </c>
    </row>
    <row r="27" spans="1:21">
      <c r="A27" s="8" t="s">
        <v>31</v>
      </c>
      <c r="B27" s="2">
        <v>350650.38429999998</v>
      </c>
      <c r="C27" s="2">
        <v>1585804.3319999999</v>
      </c>
      <c r="D27" s="2"/>
      <c r="E27" s="12">
        <v>22069016.300000001</v>
      </c>
      <c r="G27" s="8" t="s">
        <v>31</v>
      </c>
      <c r="H27" s="2">
        <v>522330.1139</v>
      </c>
      <c r="I27" s="2">
        <v>1901530.9920000001</v>
      </c>
      <c r="J27" s="2"/>
      <c r="K27" s="12">
        <v>31648862.100000001</v>
      </c>
      <c r="M27" s="17">
        <f t="shared" si="0"/>
        <v>-171679.72960000002</v>
      </c>
      <c r="N27" s="2">
        <f t="shared" si="1"/>
        <v>-315726.66000000015</v>
      </c>
      <c r="O27" s="2">
        <f t="shared" si="2"/>
        <v>0</v>
      </c>
      <c r="P27" s="12">
        <f t="shared" si="3"/>
        <v>-9579845.8000000007</v>
      </c>
      <c r="R27" s="22">
        <f t="shared" si="4"/>
        <v>-0.3286805126324156</v>
      </c>
      <c r="S27" s="4">
        <f t="shared" si="5"/>
        <v>-0.16603813523329633</v>
      </c>
      <c r="T27" s="4"/>
      <c r="U27" s="23">
        <f t="shared" si="6"/>
        <v>-0.30269163452799147</v>
      </c>
    </row>
    <row r="28" spans="1:21">
      <c r="A28" s="8" t="s">
        <v>32</v>
      </c>
      <c r="B28" s="2">
        <v>722726.49600000004</v>
      </c>
      <c r="C28" s="2">
        <v>3272437.3220000002</v>
      </c>
      <c r="D28" s="2">
        <v>4975040.07</v>
      </c>
      <c r="E28" s="12">
        <v>25998912.100000001</v>
      </c>
      <c r="G28" s="8" t="s">
        <v>32</v>
      </c>
      <c r="H28" s="2">
        <v>758267.80799999996</v>
      </c>
      <c r="I28" s="2">
        <v>2778621.264</v>
      </c>
      <c r="J28" s="2">
        <v>4564097.33</v>
      </c>
      <c r="K28" s="12">
        <v>25090276.899999999</v>
      </c>
      <c r="M28" s="17">
        <f t="shared" si="0"/>
        <v>-35541.311999999918</v>
      </c>
      <c r="N28" s="2">
        <f t="shared" si="1"/>
        <v>493816.05800000019</v>
      </c>
      <c r="O28" s="2">
        <f t="shared" si="2"/>
        <v>410942.74000000022</v>
      </c>
      <c r="P28" s="12">
        <f t="shared" si="3"/>
        <v>908635.20000000298</v>
      </c>
      <c r="R28" s="22">
        <f t="shared" si="4"/>
        <v>-4.6871714221580034E-2</v>
      </c>
      <c r="S28" s="4">
        <f t="shared" si="5"/>
        <v>0.17771981536235743</v>
      </c>
      <c r="T28" s="4">
        <f>O28/J28</f>
        <v>9.0038119322928684E-2</v>
      </c>
      <c r="U28" s="23">
        <f t="shared" si="6"/>
        <v>3.6214634203578802E-2</v>
      </c>
    </row>
    <row r="29" spans="1:21">
      <c r="A29" s="8" t="s">
        <v>33</v>
      </c>
      <c r="B29" s="2">
        <v>735411.35939999996</v>
      </c>
      <c r="C29" s="2">
        <v>4917178.6381000001</v>
      </c>
      <c r="D29" s="2">
        <v>22419.859400000001</v>
      </c>
      <c r="E29" s="12">
        <v>6772183.5001999997</v>
      </c>
      <c r="G29" s="8" t="s">
        <v>33</v>
      </c>
      <c r="H29" s="2">
        <v>960171.04879999999</v>
      </c>
      <c r="I29" s="2">
        <v>4895545.4232000001</v>
      </c>
      <c r="J29" s="2">
        <v>113234.03660000001</v>
      </c>
      <c r="K29" s="12">
        <v>6787404.7966</v>
      </c>
      <c r="M29" s="17">
        <f t="shared" si="0"/>
        <v>-224759.68940000003</v>
      </c>
      <c r="N29" s="2">
        <f t="shared" si="1"/>
        <v>21633.214900000021</v>
      </c>
      <c r="O29" s="2">
        <f t="shared" si="2"/>
        <v>-90814.177200000006</v>
      </c>
      <c r="P29" s="12">
        <f t="shared" si="3"/>
        <v>-15221.296400000341</v>
      </c>
      <c r="R29" s="22">
        <f t="shared" si="4"/>
        <v>-0.23408296853034632</v>
      </c>
      <c r="S29" s="4">
        <f t="shared" si="5"/>
        <v>4.418959080122139E-3</v>
      </c>
      <c r="T29" s="4">
        <f>O29/J29</f>
        <v>-0.8020042376551646</v>
      </c>
      <c r="U29" s="23">
        <f t="shared" si="6"/>
        <v>-2.2425797276191795E-3</v>
      </c>
    </row>
    <row r="30" spans="1:21">
      <c r="A30" s="8" t="s">
        <v>34</v>
      </c>
      <c r="B30" s="2">
        <v>3850357.2474000002</v>
      </c>
      <c r="C30" s="2">
        <v>16185350.782</v>
      </c>
      <c r="D30" s="2"/>
      <c r="E30" s="12">
        <v>110592039.0104</v>
      </c>
      <c r="G30" s="8" t="s">
        <v>34</v>
      </c>
      <c r="H30" s="2">
        <v>4604305.0558000002</v>
      </c>
      <c r="I30" s="2">
        <v>17351494.717099998</v>
      </c>
      <c r="J30" s="2"/>
      <c r="K30" s="12">
        <v>121515426.57709999</v>
      </c>
      <c r="M30" s="17">
        <f t="shared" si="0"/>
        <v>-753947.80839999998</v>
      </c>
      <c r="N30" s="2">
        <f t="shared" si="1"/>
        <v>-1166143.9350999985</v>
      </c>
      <c r="O30" s="2">
        <f t="shared" si="2"/>
        <v>0</v>
      </c>
      <c r="P30" s="12">
        <f t="shared" si="3"/>
        <v>-10923387.566699997</v>
      </c>
      <c r="R30" s="22">
        <f t="shared" si="4"/>
        <v>-0.16374844830280283</v>
      </c>
      <c r="S30" s="4">
        <f t="shared" si="5"/>
        <v>-6.7207116972508252E-2</v>
      </c>
      <c r="T30" s="4"/>
      <c r="U30" s="23">
        <f t="shared" si="6"/>
        <v>-8.9893010907296164E-2</v>
      </c>
    </row>
    <row r="31" spans="1:21">
      <c r="A31" s="8" t="s">
        <v>35</v>
      </c>
      <c r="B31" s="2">
        <v>933731.21160000004</v>
      </c>
      <c r="C31" s="2">
        <v>3713933.6447999999</v>
      </c>
      <c r="D31" s="2"/>
      <c r="E31" s="12">
        <v>17381196</v>
      </c>
      <c r="G31" s="8" t="s">
        <v>35</v>
      </c>
      <c r="H31" s="2">
        <v>1112575.0427999999</v>
      </c>
      <c r="I31" s="2">
        <v>4267227.0432000002</v>
      </c>
      <c r="J31" s="2"/>
      <c r="K31" s="12">
        <v>17131896</v>
      </c>
      <c r="M31" s="17">
        <f t="shared" si="0"/>
        <v>-178843.8311999999</v>
      </c>
      <c r="N31" s="2">
        <f t="shared" si="1"/>
        <v>-553293.3984000003</v>
      </c>
      <c r="O31" s="2">
        <f t="shared" si="2"/>
        <v>0</v>
      </c>
      <c r="P31" s="12">
        <f t="shared" si="3"/>
        <v>249300</v>
      </c>
      <c r="R31" s="22">
        <f t="shared" si="4"/>
        <v>-0.16074765685010017</v>
      </c>
      <c r="S31" s="4">
        <f t="shared" si="5"/>
        <v>-0.1296611107866163</v>
      </c>
      <c r="T31" s="4"/>
      <c r="U31" s="23">
        <f t="shared" si="6"/>
        <v>1.4551804423748545E-2</v>
      </c>
    </row>
    <row r="32" spans="1:21">
      <c r="A32" s="8" t="s">
        <v>36</v>
      </c>
      <c r="B32" s="2">
        <v>770578</v>
      </c>
      <c r="C32" s="2">
        <v>3960000</v>
      </c>
      <c r="D32" s="2">
        <v>517400</v>
      </c>
      <c r="E32" s="12">
        <v>17419800</v>
      </c>
      <c r="G32" s="8" t="s">
        <v>36</v>
      </c>
      <c r="H32" s="2">
        <v>1330864</v>
      </c>
      <c r="I32" s="2">
        <v>4384000</v>
      </c>
      <c r="J32" s="2">
        <v>528900</v>
      </c>
      <c r="K32" s="12">
        <v>19415570</v>
      </c>
      <c r="M32" s="17">
        <f t="shared" si="0"/>
        <v>-560286</v>
      </c>
      <c r="N32" s="2">
        <f t="shared" si="1"/>
        <v>-424000</v>
      </c>
      <c r="O32" s="2">
        <f t="shared" si="2"/>
        <v>-11500</v>
      </c>
      <c r="P32" s="12">
        <f t="shared" si="3"/>
        <v>-1995770</v>
      </c>
      <c r="R32" s="22">
        <f t="shared" si="4"/>
        <v>-0.42099418122362614</v>
      </c>
      <c r="S32" s="4">
        <f t="shared" si="5"/>
        <v>-9.6715328467153291E-2</v>
      </c>
      <c r="T32" s="4">
        <f>O32/J32</f>
        <v>-2.1743240688220835E-2</v>
      </c>
      <c r="U32" s="23">
        <f t="shared" si="6"/>
        <v>-0.1027922435447427</v>
      </c>
    </row>
    <row r="33" spans="1:21">
      <c r="A33" s="8" t="s">
        <v>37</v>
      </c>
      <c r="B33" s="2">
        <v>18540.887999999999</v>
      </c>
      <c r="C33" s="2">
        <v>152099.36000000002</v>
      </c>
      <c r="D33" s="2"/>
      <c r="E33" s="12">
        <v>524744</v>
      </c>
      <c r="G33" s="8" t="s">
        <v>37</v>
      </c>
      <c r="H33" s="2">
        <v>26675.934000000001</v>
      </c>
      <c r="I33" s="2">
        <v>145002.82399999999</v>
      </c>
      <c r="J33" s="2"/>
      <c r="K33" s="12">
        <v>485923.4</v>
      </c>
      <c r="M33" s="17">
        <f t="shared" si="0"/>
        <v>-8135.0460000000021</v>
      </c>
      <c r="N33" s="2">
        <f t="shared" si="1"/>
        <v>7096.5360000000219</v>
      </c>
      <c r="O33" s="2">
        <f t="shared" si="2"/>
        <v>0</v>
      </c>
      <c r="P33" s="12">
        <f t="shared" si="3"/>
        <v>38820.599999999977</v>
      </c>
      <c r="R33" s="22">
        <f t="shared" si="4"/>
        <v>-0.30495824438611979</v>
      </c>
      <c r="S33" s="4">
        <f t="shared" si="5"/>
        <v>4.8940674424382401E-2</v>
      </c>
      <c r="T33" s="4"/>
      <c r="U33" s="23">
        <f t="shared" si="6"/>
        <v>7.9890369552073376E-2</v>
      </c>
    </row>
    <row r="34" spans="1:21">
      <c r="A34" s="8" t="s">
        <v>38</v>
      </c>
      <c r="B34" s="2">
        <v>88682.216</v>
      </c>
      <c r="C34" s="2">
        <v>3142803.52</v>
      </c>
      <c r="D34" s="2"/>
      <c r="E34" s="12">
        <v>21190008</v>
      </c>
      <c r="G34" s="8" t="s">
        <v>38</v>
      </c>
      <c r="H34" s="2">
        <v>68935.388000000006</v>
      </c>
      <c r="I34" s="2">
        <v>3545505.344</v>
      </c>
      <c r="J34" s="2"/>
      <c r="K34" s="12">
        <v>27053360.100000001</v>
      </c>
      <c r="M34" s="17">
        <f t="shared" si="0"/>
        <v>19746.827999999994</v>
      </c>
      <c r="N34" s="2">
        <f t="shared" si="1"/>
        <v>-402701.82400000002</v>
      </c>
      <c r="O34" s="2">
        <f t="shared" si="2"/>
        <v>0</v>
      </c>
      <c r="P34" s="12">
        <f t="shared" si="3"/>
        <v>-5863352.1000000015</v>
      </c>
      <c r="R34" s="22">
        <f t="shared" si="4"/>
        <v>0.28645415037048882</v>
      </c>
      <c r="S34" s="4">
        <f t="shared" si="5"/>
        <v>-0.1135809383792033</v>
      </c>
      <c r="T34" s="4"/>
      <c r="U34" s="23">
        <f t="shared" si="6"/>
        <v>-0.21673285973818834</v>
      </c>
    </row>
    <row r="35" spans="1:21">
      <c r="A35" s="8" t="s">
        <v>39</v>
      </c>
      <c r="B35" s="2"/>
      <c r="C35" s="2">
        <v>36770</v>
      </c>
      <c r="D35" s="2"/>
      <c r="E35" s="12"/>
      <c r="G35" s="8" t="s">
        <v>39</v>
      </c>
      <c r="H35" s="2"/>
      <c r="I35" s="2">
        <v>41560</v>
      </c>
      <c r="J35" s="2"/>
      <c r="K35" s="12"/>
      <c r="M35" s="17">
        <f t="shared" si="0"/>
        <v>0</v>
      </c>
      <c r="N35" s="2">
        <f t="shared" si="1"/>
        <v>-4790</v>
      </c>
      <c r="O35" s="2">
        <f t="shared" si="2"/>
        <v>0</v>
      </c>
      <c r="P35" s="12">
        <f t="shared" si="3"/>
        <v>0</v>
      </c>
      <c r="R35" s="22"/>
      <c r="S35" s="4">
        <f t="shared" si="5"/>
        <v>-0.11525505293551491</v>
      </c>
      <c r="T35" s="4"/>
      <c r="U35" s="23"/>
    </row>
    <row r="36" spans="1:21">
      <c r="A36" s="8" t="s">
        <v>40</v>
      </c>
      <c r="B36" s="2">
        <v>120190</v>
      </c>
      <c r="C36" s="2">
        <v>319968</v>
      </c>
      <c r="D36" s="2"/>
      <c r="E36" s="12">
        <v>2514000</v>
      </c>
      <c r="G36" s="8" t="s">
        <v>40</v>
      </c>
      <c r="H36" s="2">
        <v>109843</v>
      </c>
      <c r="I36" s="2">
        <v>311040</v>
      </c>
      <c r="J36" s="2"/>
      <c r="K36" s="12">
        <v>1781000</v>
      </c>
      <c r="M36" s="17">
        <f t="shared" si="0"/>
        <v>10347</v>
      </c>
      <c r="N36" s="2">
        <f t="shared" si="1"/>
        <v>8928</v>
      </c>
      <c r="O36" s="2">
        <f t="shared" si="2"/>
        <v>0</v>
      </c>
      <c r="P36" s="12">
        <f t="shared" si="3"/>
        <v>733000</v>
      </c>
      <c r="R36" s="22">
        <f t="shared" si="4"/>
        <v>9.4198082718061238E-2</v>
      </c>
      <c r="S36" s="4">
        <f t="shared" si="5"/>
        <v>2.8703703703703703E-2</v>
      </c>
      <c r="T36" s="4"/>
      <c r="U36" s="23">
        <f t="shared" si="6"/>
        <v>0.41156653565412687</v>
      </c>
    </row>
    <row r="37" spans="1:21">
      <c r="A37" s="8" t="s">
        <v>41</v>
      </c>
      <c r="B37" s="2"/>
      <c r="C37" s="2"/>
      <c r="D37" s="2">
        <v>33000</v>
      </c>
      <c r="E37" s="12"/>
      <c r="G37" s="8" t="s">
        <v>41</v>
      </c>
      <c r="H37" s="2"/>
      <c r="I37" s="2"/>
      <c r="J37" s="2">
        <v>36000</v>
      </c>
      <c r="K37" s="12"/>
      <c r="M37" s="17">
        <f t="shared" si="0"/>
        <v>0</v>
      </c>
      <c r="N37" s="2">
        <f t="shared" si="1"/>
        <v>0</v>
      </c>
      <c r="O37" s="2">
        <f t="shared" si="2"/>
        <v>-3000</v>
      </c>
      <c r="P37" s="12">
        <f t="shared" si="3"/>
        <v>0</v>
      </c>
      <c r="R37" s="22"/>
      <c r="S37" s="4"/>
      <c r="T37" s="4">
        <f>O37/J37</f>
        <v>-8.3333333333333329E-2</v>
      </c>
      <c r="U37" s="23"/>
    </row>
    <row r="38" spans="1:21">
      <c r="A38" s="8" t="s">
        <v>42</v>
      </c>
      <c r="B38" s="2">
        <v>204824.3328</v>
      </c>
      <c r="C38" s="2">
        <v>331800.40399999998</v>
      </c>
      <c r="D38" s="2">
        <v>666081.57000000007</v>
      </c>
      <c r="E38" s="12">
        <v>3152928.7133999998</v>
      </c>
      <c r="G38" s="8" t="s">
        <v>42</v>
      </c>
      <c r="H38" s="2">
        <v>233544.99830000001</v>
      </c>
      <c r="I38" s="2">
        <v>387295.31699999998</v>
      </c>
      <c r="J38" s="2">
        <v>941005.52</v>
      </c>
      <c r="K38" s="12">
        <v>3270999.0532999998</v>
      </c>
      <c r="M38" s="17">
        <f t="shared" si="0"/>
        <v>-28720.665500000003</v>
      </c>
      <c r="N38" s="2">
        <f t="shared" si="1"/>
        <v>-55494.913</v>
      </c>
      <c r="O38" s="2">
        <f t="shared" si="2"/>
        <v>-274923.94999999995</v>
      </c>
      <c r="P38" s="12">
        <f t="shared" si="3"/>
        <v>-118070.33990000002</v>
      </c>
      <c r="R38" s="22">
        <f t="shared" si="4"/>
        <v>-0.12297700960868749</v>
      </c>
      <c r="S38" s="4">
        <f t="shared" si="5"/>
        <v>-0.14328836565818842</v>
      </c>
      <c r="T38" s="4">
        <f>O38/J38</f>
        <v>-0.29215976331360943</v>
      </c>
      <c r="U38" s="23">
        <f t="shared" si="6"/>
        <v>-3.6096109468721146E-2</v>
      </c>
    </row>
    <row r="39" spans="1:21">
      <c r="A39" s="8" t="s">
        <v>43</v>
      </c>
      <c r="B39" s="2">
        <v>281655.27240000002</v>
      </c>
      <c r="C39" s="2">
        <v>3114491.415</v>
      </c>
      <c r="D39" s="2"/>
      <c r="E39" s="12">
        <v>15800185.1</v>
      </c>
      <c r="G39" s="8" t="s">
        <v>43</v>
      </c>
      <c r="H39" s="2">
        <v>547155.45409999997</v>
      </c>
      <c r="I39" s="2">
        <v>2720998.77</v>
      </c>
      <c r="J39" s="2"/>
      <c r="K39" s="12">
        <v>14576662</v>
      </c>
      <c r="M39" s="17">
        <f t="shared" si="0"/>
        <v>-265500.18169999996</v>
      </c>
      <c r="N39" s="2">
        <f t="shared" si="1"/>
        <v>393492.64500000002</v>
      </c>
      <c r="O39" s="2">
        <f t="shared" si="2"/>
        <v>0</v>
      </c>
      <c r="P39" s="12">
        <f t="shared" si="3"/>
        <v>1223523.0999999996</v>
      </c>
      <c r="R39" s="22">
        <f t="shared" si="4"/>
        <v>-0.48523720217084093</v>
      </c>
      <c r="S39" s="4">
        <f t="shared" si="5"/>
        <v>0.14461331233898353</v>
      </c>
      <c r="T39" s="4"/>
      <c r="U39" s="23">
        <f t="shared" si="6"/>
        <v>8.3937124974153871E-2</v>
      </c>
    </row>
    <row r="40" spans="1:21">
      <c r="A40" s="8" t="s">
        <v>44</v>
      </c>
      <c r="B40" s="2"/>
      <c r="C40" s="2">
        <v>296000</v>
      </c>
      <c r="D40" s="2"/>
      <c r="E40" s="12">
        <v>1419000</v>
      </c>
      <c r="G40" s="8" t="s">
        <v>44</v>
      </c>
      <c r="H40" s="2"/>
      <c r="I40" s="2">
        <v>318880</v>
      </c>
      <c r="J40" s="2"/>
      <c r="K40" s="12">
        <v>1548000</v>
      </c>
      <c r="M40" s="17">
        <f t="shared" si="0"/>
        <v>0</v>
      </c>
      <c r="N40" s="2">
        <f t="shared" si="1"/>
        <v>-22880</v>
      </c>
      <c r="O40" s="2">
        <f t="shared" si="2"/>
        <v>0</v>
      </c>
      <c r="P40" s="12">
        <f t="shared" si="3"/>
        <v>-129000</v>
      </c>
      <c r="R40" s="22"/>
      <c r="S40" s="4">
        <f t="shared" si="5"/>
        <v>-7.1751128951329651E-2</v>
      </c>
      <c r="T40" s="4"/>
      <c r="U40" s="23">
        <f t="shared" si="6"/>
        <v>-8.3333333333333329E-2</v>
      </c>
    </row>
    <row r="41" spans="1:21">
      <c r="A41" s="8" t="s">
        <v>45</v>
      </c>
      <c r="B41" s="2"/>
      <c r="C41" s="2">
        <v>34058</v>
      </c>
      <c r="D41" s="2"/>
      <c r="E41" s="12"/>
      <c r="G41" s="8" t="s">
        <v>45</v>
      </c>
      <c r="H41" s="2"/>
      <c r="I41" s="2">
        <v>47084</v>
      </c>
      <c r="J41" s="2"/>
      <c r="K41" s="12"/>
      <c r="M41" s="17">
        <f t="shared" si="0"/>
        <v>0</v>
      </c>
      <c r="N41" s="2">
        <f t="shared" si="1"/>
        <v>-13026</v>
      </c>
      <c r="O41" s="2">
        <f t="shared" si="2"/>
        <v>0</v>
      </c>
      <c r="P41" s="12">
        <f t="shared" si="3"/>
        <v>0</v>
      </c>
      <c r="R41" s="22"/>
      <c r="S41" s="4">
        <f t="shared" si="5"/>
        <v>-0.27665448984793134</v>
      </c>
      <c r="T41" s="4"/>
      <c r="U41" s="23"/>
    </row>
    <row r="42" spans="1:21">
      <c r="A42" s="8" t="s">
        <v>46</v>
      </c>
      <c r="B42" s="2"/>
      <c r="C42" s="2">
        <v>56495</v>
      </c>
      <c r="D42" s="2"/>
      <c r="E42" s="12"/>
      <c r="G42" s="8" t="s">
        <v>46</v>
      </c>
      <c r="H42" s="2"/>
      <c r="I42" s="2">
        <v>60202</v>
      </c>
      <c r="J42" s="2"/>
      <c r="K42" s="12"/>
      <c r="M42" s="17">
        <f t="shared" si="0"/>
        <v>0</v>
      </c>
      <c r="N42" s="2">
        <f t="shared" si="1"/>
        <v>-3707</v>
      </c>
      <c r="O42" s="2">
        <f t="shared" si="2"/>
        <v>0</v>
      </c>
      <c r="P42" s="12">
        <f t="shared" si="3"/>
        <v>0</v>
      </c>
      <c r="R42" s="22"/>
      <c r="S42" s="4">
        <f t="shared" si="5"/>
        <v>-6.1576027374505828E-2</v>
      </c>
      <c r="T42" s="4"/>
      <c r="U42" s="23"/>
    </row>
    <row r="43" spans="1:21">
      <c r="A43" s="8" t="s">
        <v>47</v>
      </c>
      <c r="B43" s="2"/>
      <c r="C43" s="2">
        <v>13278879.264</v>
      </c>
      <c r="D43" s="2"/>
      <c r="E43" s="12">
        <v>83393805.25</v>
      </c>
      <c r="G43" s="8" t="s">
        <v>47</v>
      </c>
      <c r="H43" s="2"/>
      <c r="I43" s="2">
        <v>16323728.172</v>
      </c>
      <c r="J43" s="2"/>
      <c r="K43" s="12">
        <v>97124993.799999997</v>
      </c>
      <c r="M43" s="17">
        <f t="shared" si="0"/>
        <v>0</v>
      </c>
      <c r="N43" s="2">
        <f t="shared" si="1"/>
        <v>-3044848.9079999998</v>
      </c>
      <c r="O43" s="2">
        <f t="shared" si="2"/>
        <v>0</v>
      </c>
      <c r="P43" s="12">
        <f t="shared" si="3"/>
        <v>-13731188.549999997</v>
      </c>
      <c r="R43" s="22"/>
      <c r="S43" s="4">
        <f t="shared" si="5"/>
        <v>-0.18652901322032622</v>
      </c>
      <c r="T43" s="4"/>
      <c r="U43" s="23">
        <f t="shared" si="6"/>
        <v>-0.14137646771206278</v>
      </c>
    </row>
    <row r="44" spans="1:21">
      <c r="A44" s="8" t="s">
        <v>48</v>
      </c>
      <c r="B44" s="2"/>
      <c r="C44" s="2">
        <v>96880</v>
      </c>
      <c r="D44" s="2"/>
      <c r="E44" s="12"/>
      <c r="G44" s="8" t="s">
        <v>48</v>
      </c>
      <c r="H44" s="2"/>
      <c r="I44" s="2">
        <v>121440</v>
      </c>
      <c r="J44" s="2"/>
      <c r="K44" s="12"/>
      <c r="M44" s="17">
        <f t="shared" si="0"/>
        <v>0</v>
      </c>
      <c r="N44" s="2">
        <f t="shared" si="1"/>
        <v>-24560</v>
      </c>
      <c r="O44" s="2">
        <f t="shared" si="2"/>
        <v>0</v>
      </c>
      <c r="P44" s="12">
        <f t="shared" si="3"/>
        <v>0</v>
      </c>
      <c r="R44" s="22"/>
      <c r="S44" s="4">
        <f t="shared" si="5"/>
        <v>-0.20223978919631094</v>
      </c>
      <c r="T44" s="4"/>
      <c r="U44" s="23"/>
    </row>
    <row r="45" spans="1:21">
      <c r="A45" s="8" t="s">
        <v>49</v>
      </c>
      <c r="B45" s="2">
        <v>306633.8492</v>
      </c>
      <c r="C45" s="2">
        <v>1366889.5951</v>
      </c>
      <c r="D45" s="2"/>
      <c r="E45" s="12">
        <v>4163600.9559999998</v>
      </c>
      <c r="G45" s="8" t="s">
        <v>49</v>
      </c>
      <c r="H45" s="2">
        <v>461143.26049999997</v>
      </c>
      <c r="I45" s="2">
        <v>1981779.7054999999</v>
      </c>
      <c r="J45" s="2"/>
      <c r="K45" s="12">
        <v>7143632.4321999997</v>
      </c>
      <c r="M45" s="17">
        <f t="shared" si="0"/>
        <v>-154509.41129999998</v>
      </c>
      <c r="N45" s="2">
        <f t="shared" si="1"/>
        <v>-614890.11039999989</v>
      </c>
      <c r="O45" s="2">
        <f t="shared" si="2"/>
        <v>0</v>
      </c>
      <c r="P45" s="12">
        <f t="shared" si="3"/>
        <v>-2980031.4761999999</v>
      </c>
      <c r="R45" s="22">
        <f t="shared" si="4"/>
        <v>-0.33505729029298043</v>
      </c>
      <c r="S45" s="4">
        <f t="shared" si="5"/>
        <v>-0.31027167585453908</v>
      </c>
      <c r="T45" s="4"/>
      <c r="U45" s="23">
        <f t="shared" si="6"/>
        <v>-0.41715912800432958</v>
      </c>
    </row>
    <row r="46" spans="1:21">
      <c r="A46" s="8" t="s">
        <v>50</v>
      </c>
      <c r="B46" s="2">
        <v>391337.3872</v>
      </c>
      <c r="C46" s="2">
        <v>1303654.1972000001</v>
      </c>
      <c r="D46" s="2"/>
      <c r="E46" s="12">
        <v>10765222.857100001</v>
      </c>
      <c r="G46" s="8" t="s">
        <v>50</v>
      </c>
      <c r="H46" s="2">
        <v>598045.52350000001</v>
      </c>
      <c r="I46" s="2">
        <v>1254380.2213999999</v>
      </c>
      <c r="J46" s="2"/>
      <c r="K46" s="12">
        <v>11968412.536800001</v>
      </c>
      <c r="M46" s="17">
        <f t="shared" si="0"/>
        <v>-206708.13630000001</v>
      </c>
      <c r="N46" s="2">
        <f t="shared" si="1"/>
        <v>49273.975800000131</v>
      </c>
      <c r="O46" s="2">
        <f t="shared" si="2"/>
        <v>0</v>
      </c>
      <c r="P46" s="12">
        <f t="shared" si="3"/>
        <v>-1203189.6797000002</v>
      </c>
      <c r="R46" s="22">
        <f t="shared" si="4"/>
        <v>-0.3456394675279264</v>
      </c>
      <c r="S46" s="4">
        <f t="shared" si="5"/>
        <v>3.9281531197140521E-2</v>
      </c>
      <c r="T46" s="4"/>
      <c r="U46" s="23">
        <f t="shared" si="6"/>
        <v>-0.10053043175111823</v>
      </c>
    </row>
    <row r="47" spans="1:21">
      <c r="A47" s="8" t="s">
        <v>51</v>
      </c>
      <c r="B47" s="2">
        <v>1123003.7693</v>
      </c>
      <c r="C47" s="2">
        <v>9095495.4338000007</v>
      </c>
      <c r="D47" s="2">
        <v>6395684.5706000002</v>
      </c>
      <c r="E47" s="12">
        <v>27977069.329100002</v>
      </c>
      <c r="G47" s="8" t="s">
        <v>51</v>
      </c>
      <c r="H47" s="2">
        <v>1699217.4913999999</v>
      </c>
      <c r="I47" s="2">
        <v>10785239.8727</v>
      </c>
      <c r="J47" s="2">
        <v>6292851.6534000002</v>
      </c>
      <c r="K47" s="12">
        <v>32394361.834800001</v>
      </c>
      <c r="M47" s="17">
        <f t="shared" si="0"/>
        <v>-576213.7220999999</v>
      </c>
      <c r="N47" s="2">
        <f t="shared" si="1"/>
        <v>-1689744.4388999995</v>
      </c>
      <c r="O47" s="2">
        <f t="shared" si="2"/>
        <v>102832.91720000003</v>
      </c>
      <c r="P47" s="12">
        <f t="shared" si="3"/>
        <v>-4417292.5056999996</v>
      </c>
      <c r="R47" s="22">
        <f t="shared" si="4"/>
        <v>-0.33910533820202876</v>
      </c>
      <c r="S47" s="4">
        <f t="shared" si="5"/>
        <v>-0.1566719385794231</v>
      </c>
      <c r="T47" s="4">
        <f>O47/J47</f>
        <v>1.6341226976873013E-2</v>
      </c>
      <c r="U47" s="23">
        <f t="shared" si="6"/>
        <v>-0.13635991745189049</v>
      </c>
    </row>
    <row r="48" spans="1:21">
      <c r="A48" s="8" t="s">
        <v>52</v>
      </c>
      <c r="B48" s="2">
        <v>416373.40779999999</v>
      </c>
      <c r="C48" s="2">
        <v>858051.48</v>
      </c>
      <c r="D48" s="2"/>
      <c r="E48" s="12">
        <v>7449627.9850000003</v>
      </c>
      <c r="G48" s="8" t="s">
        <v>52</v>
      </c>
      <c r="H48" s="2">
        <v>487494.41450000001</v>
      </c>
      <c r="I48" s="2">
        <v>966298.10400000005</v>
      </c>
      <c r="J48" s="2"/>
      <c r="K48" s="12">
        <v>7785092.4495000001</v>
      </c>
      <c r="M48" s="17">
        <f t="shared" si="0"/>
        <v>-71121.006700000027</v>
      </c>
      <c r="N48" s="2">
        <f t="shared" si="1"/>
        <v>-108246.62400000007</v>
      </c>
      <c r="O48" s="2">
        <f t="shared" si="2"/>
        <v>0</v>
      </c>
      <c r="P48" s="12">
        <f t="shared" si="3"/>
        <v>-335464.46449999977</v>
      </c>
      <c r="R48" s="22">
        <f t="shared" si="4"/>
        <v>-0.14589091604863921</v>
      </c>
      <c r="S48" s="4">
        <f t="shared" si="5"/>
        <v>-0.11202197701921607</v>
      </c>
      <c r="T48" s="4"/>
      <c r="U48" s="23">
        <f t="shared" si="6"/>
        <v>-4.3090620525841679E-2</v>
      </c>
    </row>
    <row r="49" spans="1:21" ht="14" thickBot="1">
      <c r="A49" s="8" t="s">
        <v>53</v>
      </c>
      <c r="B49" s="3">
        <v>10403.6803</v>
      </c>
      <c r="C49" s="3">
        <v>7414.88</v>
      </c>
      <c r="D49" s="3"/>
      <c r="E49" s="13">
        <v>176326.30290000001</v>
      </c>
      <c r="G49" s="8" t="s">
        <v>53</v>
      </c>
      <c r="H49" s="3">
        <v>15539.418900000001</v>
      </c>
      <c r="I49" s="3">
        <v>19293.171999999999</v>
      </c>
      <c r="J49" s="3"/>
      <c r="K49" s="13">
        <v>215238.5289</v>
      </c>
      <c r="M49" s="18">
        <f t="shared" si="0"/>
        <v>-5135.7386000000006</v>
      </c>
      <c r="N49" s="3">
        <f t="shared" si="1"/>
        <v>-11878.291999999998</v>
      </c>
      <c r="O49" s="3">
        <f t="shared" si="2"/>
        <v>0</v>
      </c>
      <c r="P49" s="13">
        <f t="shared" si="3"/>
        <v>-38912.225999999995</v>
      </c>
      <c r="R49" s="22">
        <f t="shared" si="4"/>
        <v>-0.33049746795872786</v>
      </c>
      <c r="S49" s="4">
        <f t="shared" si="5"/>
        <v>-0.61567335842960391</v>
      </c>
      <c r="T49" s="4"/>
      <c r="U49" s="23">
        <f t="shared" si="6"/>
        <v>-0.18078652645911109</v>
      </c>
    </row>
    <row r="50" spans="1:21" ht="14" thickTop="1">
      <c r="A50" s="8" t="s">
        <v>54</v>
      </c>
      <c r="B50" s="2">
        <f>SUM(B6:B49)</f>
        <v>26676090.512600001</v>
      </c>
      <c r="C50" s="2">
        <f>SUM(C6:C49)</f>
        <v>176070280.00600001</v>
      </c>
      <c r="D50" s="2">
        <f>SUM(D6:D49)</f>
        <v>26261097.399999999</v>
      </c>
      <c r="E50" s="12">
        <f>SUM(E6:E49)</f>
        <v>952074500.51149988</v>
      </c>
      <c r="G50" s="8" t="s">
        <v>54</v>
      </c>
      <c r="H50" s="2">
        <f>SUM(H6:H49)</f>
        <v>32508400.000000007</v>
      </c>
      <c r="I50" s="2">
        <f>SUM(I6:I49)</f>
        <v>193627380</v>
      </c>
      <c r="J50" s="2">
        <f>SUM(J6:J49)</f>
        <v>26863647</v>
      </c>
      <c r="K50" s="12">
        <f>SUM(K6:K49)</f>
        <v>1034347000</v>
      </c>
      <c r="M50" s="17">
        <f>SUM(M6:M49)</f>
        <v>-7023826.4873999991</v>
      </c>
      <c r="N50" s="2">
        <f>SUM(N6:N49)</f>
        <v>-15134952.993999999</v>
      </c>
      <c r="O50" s="2">
        <f>SUM(O6:O49)</f>
        <v>-602549.60000000009</v>
      </c>
      <c r="P50" s="12">
        <f>SUM(P6:P49)</f>
        <v>-59552186.488499984</v>
      </c>
      <c r="R50" s="17"/>
      <c r="S50" s="2"/>
      <c r="T50" s="2"/>
      <c r="U50" s="12"/>
    </row>
    <row r="51" spans="1:21">
      <c r="A51" s="8"/>
      <c r="B51" s="1" t="s">
        <v>56</v>
      </c>
      <c r="C51" s="1" t="s">
        <v>7</v>
      </c>
      <c r="D51" s="1" t="s">
        <v>8</v>
      </c>
      <c r="E51" s="11" t="s">
        <v>9</v>
      </c>
      <c r="G51" s="8"/>
      <c r="H51" s="1" t="s">
        <v>6</v>
      </c>
      <c r="I51" s="1" t="s">
        <v>7</v>
      </c>
      <c r="J51" s="1" t="s">
        <v>8</v>
      </c>
      <c r="K51" s="11" t="s">
        <v>9</v>
      </c>
      <c r="M51" s="8"/>
      <c r="P51" s="9"/>
      <c r="R51" s="8"/>
      <c r="U51" s="9"/>
    </row>
    <row r="52" spans="1:21" ht="14" thickBot="1">
      <c r="A52" s="14"/>
      <c r="B52" s="15"/>
      <c r="C52" s="15"/>
      <c r="D52" s="15"/>
      <c r="E52" s="16"/>
      <c r="G52" s="14"/>
      <c r="H52" s="15"/>
      <c r="I52" s="15"/>
      <c r="J52" s="15"/>
      <c r="K52" s="16"/>
      <c r="M52" s="19">
        <f>M50/H50</f>
        <v>-0.2160618943842206</v>
      </c>
      <c r="N52" s="20">
        <f>N50/I50</f>
        <v>-7.8165355509122722E-2</v>
      </c>
      <c r="O52" s="20">
        <f>O50/J50</f>
        <v>-2.2429925467677567E-2</v>
      </c>
      <c r="P52" s="21">
        <f>P50/K50</f>
        <v>-5.7574669321320583E-2</v>
      </c>
      <c r="R52" s="19"/>
      <c r="S52" s="20"/>
      <c r="T52" s="20"/>
      <c r="U52" s="21"/>
    </row>
    <row r="54" spans="1:21">
      <c r="M54" s="24">
        <f>M50*0.1694</f>
        <v>-1189836.2069655599</v>
      </c>
      <c r="N54" s="24">
        <f>N50*0.0772</f>
        <v>-1168418.3711367999</v>
      </c>
      <c r="O54" s="24">
        <f>O50*0.0087</f>
        <v>-5242.1815200000001</v>
      </c>
      <c r="P54" s="24">
        <f>P50*0.0136248</f>
        <v>-811386.63046851452</v>
      </c>
    </row>
    <row r="56" spans="1:21">
      <c r="B56" s="1" t="s">
        <v>2</v>
      </c>
      <c r="C56" s="1" t="s">
        <v>3</v>
      </c>
      <c r="D56" s="1" t="s">
        <v>4</v>
      </c>
      <c r="E56" s="1" t="s">
        <v>5</v>
      </c>
      <c r="O56" t="s">
        <v>64</v>
      </c>
      <c r="P56" s="25">
        <f>SUM(M54:P54)</f>
        <v>-3174883.3900908744</v>
      </c>
    </row>
    <row r="57" spans="1:21">
      <c r="A57" t="s">
        <v>62</v>
      </c>
      <c r="B57" s="2">
        <v>33225340</v>
      </c>
      <c r="C57" s="2">
        <v>197783290</v>
      </c>
      <c r="D57" s="2">
        <v>25266460</v>
      </c>
      <c r="E57" s="2">
        <v>1095721000</v>
      </c>
    </row>
    <row r="58" spans="1:21">
      <c r="A58" t="s">
        <v>58</v>
      </c>
      <c r="B58" s="2">
        <f>H50</f>
        <v>32508400.000000007</v>
      </c>
      <c r="C58" s="2">
        <f t="shared" ref="C58:E58" si="7">I50</f>
        <v>193627380</v>
      </c>
      <c r="D58" s="2">
        <f t="shared" si="7"/>
        <v>26863647</v>
      </c>
      <c r="E58" s="2">
        <f t="shared" si="7"/>
        <v>1034347000</v>
      </c>
      <c r="M58" s="1">
        <v>11000</v>
      </c>
      <c r="N58" s="1">
        <v>10200</v>
      </c>
      <c r="P58" s="1">
        <v>1400</v>
      </c>
    </row>
    <row r="59" spans="1:21">
      <c r="A59" t="s">
        <v>57</v>
      </c>
      <c r="B59" s="2">
        <f>B50</f>
        <v>26676090.512600001</v>
      </c>
      <c r="C59" s="2">
        <f t="shared" ref="C59:E59" si="8">C50</f>
        <v>176070280.00600001</v>
      </c>
      <c r="D59" s="2">
        <f t="shared" si="8"/>
        <v>26261097.399999999</v>
      </c>
      <c r="E59" s="2">
        <f t="shared" si="8"/>
        <v>952074500.51149988</v>
      </c>
      <c r="M59" s="1" t="s">
        <v>67</v>
      </c>
      <c r="N59" s="1" t="s">
        <v>65</v>
      </c>
      <c r="P59" s="1" t="s">
        <v>66</v>
      </c>
    </row>
    <row r="61" spans="1:21">
      <c r="A61" t="s">
        <v>63</v>
      </c>
      <c r="L61" t="s">
        <v>68</v>
      </c>
      <c r="M61">
        <f>M58*M50</f>
        <v>-77262091361.399994</v>
      </c>
      <c r="N61">
        <f>N58*N50</f>
        <v>-154376520538.79999</v>
      </c>
      <c r="P61">
        <f>P58*P50</f>
        <v>-83373061083.899979</v>
      </c>
    </row>
    <row r="62" spans="1:21">
      <c r="B62" s="1" t="s">
        <v>2</v>
      </c>
      <c r="C62" s="1" t="s">
        <v>3</v>
      </c>
      <c r="D62" s="1" t="s">
        <v>4</v>
      </c>
      <c r="E62" s="1" t="s">
        <v>5</v>
      </c>
      <c r="L62" t="s">
        <v>69</v>
      </c>
      <c r="M62">
        <f>M61/0.85</f>
        <v>-90896578072.235291</v>
      </c>
      <c r="N62">
        <f>N61/0.85</f>
        <v>-181619435928</v>
      </c>
      <c r="P62">
        <f>P61/0.85</f>
        <v>-98085954216.352921</v>
      </c>
    </row>
    <row r="63" spans="1:21">
      <c r="A63" t="s">
        <v>62</v>
      </c>
      <c r="B63" s="4">
        <f>B57/33225340</f>
        <v>1</v>
      </c>
      <c r="C63" s="4">
        <f>C57/197783290</f>
        <v>1</v>
      </c>
      <c r="D63" s="4">
        <f>D57/25266460</f>
        <v>1</v>
      </c>
      <c r="E63" s="4">
        <f>E57/1095721000</f>
        <v>1</v>
      </c>
      <c r="L63" t="s">
        <v>68</v>
      </c>
      <c r="M63">
        <v>12000</v>
      </c>
      <c r="N63">
        <v>12000</v>
      </c>
      <c r="P63">
        <v>12000</v>
      </c>
    </row>
    <row r="64" spans="1:21">
      <c r="A64" t="s">
        <v>58</v>
      </c>
      <c r="B64" s="4">
        <f t="shared" ref="B64:B65" si="9">B58/33225340</f>
        <v>0.97842189124325007</v>
      </c>
      <c r="C64" s="4">
        <f t="shared" ref="C64:C65" si="10">C58/197783290</f>
        <v>0.97898755754341027</v>
      </c>
      <c r="D64" s="4">
        <f t="shared" ref="D64:D65" si="11">D58/25266460</f>
        <v>1.0632137228563083</v>
      </c>
      <c r="E64" s="4">
        <f t="shared" ref="E64:E65" si="12">E58/1095721000</f>
        <v>0.94398756617788648</v>
      </c>
    </row>
    <row r="65" spans="1:16">
      <c r="A65" t="s">
        <v>57</v>
      </c>
      <c r="B65" s="4">
        <f t="shared" si="9"/>
        <v>0.80288389863279053</v>
      </c>
      <c r="C65" s="4">
        <f t="shared" si="10"/>
        <v>0.89021817771359757</v>
      </c>
      <c r="D65" s="4">
        <f t="shared" si="11"/>
        <v>1.0393659182964292</v>
      </c>
      <c r="E65" s="4">
        <f t="shared" si="12"/>
        <v>0.86890230315153205</v>
      </c>
      <c r="M65">
        <f>M62/M63</f>
        <v>-7574714.8393529411</v>
      </c>
      <c r="N65">
        <f>N62/N63</f>
        <v>-15134952.994000001</v>
      </c>
      <c r="P65">
        <f>P62/P63</f>
        <v>-8173829.5180294104</v>
      </c>
    </row>
    <row r="66" spans="1:16">
      <c r="L66" t="s">
        <v>70</v>
      </c>
      <c r="M66">
        <f>M65/2000</f>
        <v>-3787.3574196764707</v>
      </c>
      <c r="N66">
        <f>N65/2000</f>
        <v>-7567.4764970000006</v>
      </c>
      <c r="P66">
        <f>P65/2000</f>
        <v>-4086.9147590147054</v>
      </c>
    </row>
    <row r="68" spans="1:16">
      <c r="L68" t="s">
        <v>64</v>
      </c>
      <c r="M68">
        <f>M66+N66+P66</f>
        <v>-15441.748675691177</v>
      </c>
    </row>
  </sheetData>
  <phoneticPr fontId="3" type="noConversion"/>
  <pageMargins left="0.25" right="0.25" top="0.75" bottom="0.75" header="0.3" footer="0.3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FY09 Consumption</vt:lpstr>
      <vt:lpstr>FY10 Consumption</vt:lpstr>
      <vt:lpstr>FY10 vs FY09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Pounds</cp:lastModifiedBy>
  <cp:lastPrinted>2010-06-21T17:08:55Z</cp:lastPrinted>
  <dcterms:created xsi:type="dcterms:W3CDTF">2010-06-21T17:03:37Z</dcterms:created>
  <dcterms:modified xsi:type="dcterms:W3CDTF">2010-07-19T16:35:26Z</dcterms:modified>
</cp:coreProperties>
</file>